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37" activeTab="0"/>
  </bookViews>
  <sheets>
    <sheet name="СВОД" sheetId="1" r:id="rId1"/>
    <sheet name="ООО &quot;Ненецкая УК&quot;" sheetId="2" r:id="rId2"/>
    <sheet name="ООО УК &quot;Уютный дом&quot;" sheetId="3" r:id="rId3"/>
    <sheet name="ТСЖ &quot;Дворянское гнездо&quot;" sheetId="4" r:id="rId4"/>
    <sheet name="ООО &quot;Содружество&quot;" sheetId="5" r:id="rId5"/>
    <sheet name="ООО &quot;ЭНБИО&quot;" sheetId="6" r:id="rId6"/>
    <sheet name="ООО УК &quot;Тепло&quot;" sheetId="7" r:id="rId7"/>
    <sheet name="ООО &quot;Доверие&quot;" sheetId="8" r:id="rId8"/>
    <sheet name="ООО &quot;УК СЕВЕРНОЕ СИЯНИЕ&quot;" sheetId="9" r:id="rId9"/>
    <sheet name="ООО УК &quot;МКД-Сервис&quot;" sheetId="10" r:id="rId10"/>
    <sheet name="ООО УК &quot;ПОКиТС&quot;" sheetId="11" r:id="rId11"/>
    <sheet name="ООО &quot;Базис&quot;" sheetId="12" r:id="rId12"/>
    <sheet name="ООО &quot;Успех&quot;" sheetId="13" r:id="rId13"/>
    <sheet name="ООО &quot;Аврора&quot;" sheetId="14" r:id="rId14"/>
    <sheet name="Нарьян-Марское МУ ПОК и ТС" sheetId="15" r:id="rId15"/>
    <sheet name="Лист1" sheetId="16" r:id="rId16"/>
  </sheets>
  <externalReferences>
    <externalReference r:id="rId19"/>
    <externalReference r:id="rId20"/>
    <externalReference r:id="rId21"/>
    <externalReference r:id="rId22"/>
    <externalReference r:id="rId23"/>
  </externalReferences>
  <definedNames>
    <definedName name="_xlfn.COUNTIFS" hidden="1">#NAME?</definedName>
    <definedName name="_xlfn.SUMIFS" hidden="1">#NAME?</definedName>
    <definedName name="_xlnm._FilterDatabase" localSheetId="14" hidden="1">'Нарьян-Марское МУ ПОК и ТС'!$C$5:$D$31</definedName>
    <definedName name="_xlnm._FilterDatabase" localSheetId="10" hidden="1">'ООО УК "ПОКиТС"'!$A$6:$F$6</definedName>
    <definedName name="А">#REF!</definedName>
    <definedName name="_xlnm.Print_Area" localSheetId="13">'ООО "Аврора"'!$A$1:$M$32</definedName>
    <definedName name="_xlnm.Print_Area" localSheetId="11">'ООО "Базис"'!$A$1:$P$31</definedName>
    <definedName name="_xlnm.Print_Area" localSheetId="12">'ООО "Успех"'!$A$1:$M$37</definedName>
    <definedName name="_xlnm.Print_Area" localSheetId="5">'ООО "ЭНБИО"'!$A$1:$P$40</definedName>
    <definedName name="_xlnm.Print_Area" localSheetId="9">'ООО УК "МКД-Сервис"'!$A$1:$P$33</definedName>
    <definedName name="_xlnm.Print_Area" localSheetId="10">'ООО УК "ПОКиТС"'!$A$1:$P$198</definedName>
    <definedName name="_xlnm.Print_Area" localSheetId="6">'ООО УК "Тепло"'!$A$1:$P$152</definedName>
    <definedName name="_xlnm.Print_Area" localSheetId="2">'ООО УК "Уютный дом"'!$A$1:$P$27</definedName>
    <definedName name="_xlnm.Print_Area" localSheetId="0">'СВОД'!$A$1:$N$22</definedName>
    <definedName name="рейтинг_на_01_TDSheet" localSheetId="10" hidden="1">'ООО УК "ПОКиТС"'!#REF!</definedName>
  </definedNames>
  <calcPr fullCalcOnLoad="1"/>
</workbook>
</file>

<file path=xl/sharedStrings.xml><?xml version="1.0" encoding="utf-8"?>
<sst xmlns="http://schemas.openxmlformats.org/spreadsheetml/2006/main" count="1867" uniqueCount="154">
  <si>
    <t>№ п/п</t>
  </si>
  <si>
    <t>Почтовый адрес МКД</t>
  </si>
  <si>
    <t>Название улицы</t>
  </si>
  <si>
    <t>Номер дома</t>
  </si>
  <si>
    <t>Корпус,
литера</t>
  </si>
  <si>
    <t>Всего</t>
  </si>
  <si>
    <t>за жилищные услуги</t>
  </si>
  <si>
    <t>за коммунальные услуги</t>
  </si>
  <si>
    <t>Итого:</t>
  </si>
  <si>
    <t>тыс. руб.</t>
  </si>
  <si>
    <t>Рейтинг задолженности населения, проживающего в многоквартирных домах, за жилищно-коммунальные услуги.</t>
  </si>
  <si>
    <t>в том числе:</t>
  </si>
  <si>
    <t>Наименование организации</t>
  </si>
  <si>
    <t>ООО "Базис"</t>
  </si>
  <si>
    <t xml:space="preserve">Оленная </t>
  </si>
  <si>
    <t xml:space="preserve">Чернова </t>
  </si>
  <si>
    <t>Ленина</t>
  </si>
  <si>
    <t>А</t>
  </si>
  <si>
    <t>Б</t>
  </si>
  <si>
    <t>Выучейского</t>
  </si>
  <si>
    <t xml:space="preserve">Пырерко </t>
  </si>
  <si>
    <t>Авиаторов</t>
  </si>
  <si>
    <t xml:space="preserve">Заводская </t>
  </si>
  <si>
    <t>Рыбацкий</t>
  </si>
  <si>
    <t xml:space="preserve">Строительная </t>
  </si>
  <si>
    <t>60 лет Октября</t>
  </si>
  <si>
    <t>Тыко Вылко</t>
  </si>
  <si>
    <t xml:space="preserve">Рыбников </t>
  </si>
  <si>
    <t>Зеленая</t>
  </si>
  <si>
    <t xml:space="preserve">Ленина </t>
  </si>
  <si>
    <t>Октябрьская</t>
  </si>
  <si>
    <t>Пионерская</t>
  </si>
  <si>
    <t xml:space="preserve">Титова </t>
  </si>
  <si>
    <t xml:space="preserve">Победы </t>
  </si>
  <si>
    <t xml:space="preserve">Ненецкая </t>
  </si>
  <si>
    <t>ООО "Ненецкая УК"</t>
  </si>
  <si>
    <t xml:space="preserve">60 лет Октября </t>
  </si>
  <si>
    <t xml:space="preserve">Выучейского </t>
  </si>
  <si>
    <t xml:space="preserve">Первомайская </t>
  </si>
  <si>
    <t xml:space="preserve">Рабочая </t>
  </si>
  <si>
    <t>Швецова</t>
  </si>
  <si>
    <t>Тыко-вылко</t>
  </si>
  <si>
    <t xml:space="preserve">Пионерская </t>
  </si>
  <si>
    <t>Макара Баева</t>
  </si>
  <si>
    <t>Хатанзейского</t>
  </si>
  <si>
    <t>Меньшикова</t>
  </si>
  <si>
    <t>Оленная</t>
  </si>
  <si>
    <t>60 лет СССР</t>
  </si>
  <si>
    <t>Сущинского</t>
  </si>
  <si>
    <t>ООО УК "Уютный Дом"</t>
  </si>
  <si>
    <t>им.В.И. Ленина</t>
  </si>
  <si>
    <t xml:space="preserve">60 лет СССР </t>
  </si>
  <si>
    <t>Ненецкая</t>
  </si>
  <si>
    <t>Первомайская</t>
  </si>
  <si>
    <t>Рыбников</t>
  </si>
  <si>
    <t>ООО УК "ПОК и ТС"</t>
  </si>
  <si>
    <t>Итого</t>
  </si>
  <si>
    <t>Количество квартир</t>
  </si>
  <si>
    <t xml:space="preserve"> 60 лет Октября</t>
  </si>
  <si>
    <t>В</t>
  </si>
  <si>
    <t>Заводская</t>
  </si>
  <si>
    <t>Калмыкова</t>
  </si>
  <si>
    <t>Комсомольская</t>
  </si>
  <si>
    <t>М.Баева</t>
  </si>
  <si>
    <t>Рабочая</t>
  </si>
  <si>
    <t>Сапрыгина</t>
  </si>
  <si>
    <t>Северный пер.</t>
  </si>
  <si>
    <t>Совхозная</t>
  </si>
  <si>
    <t>Строительная</t>
  </si>
  <si>
    <t>Титова А.Ф.</t>
  </si>
  <si>
    <t>Юбилейная</t>
  </si>
  <si>
    <t>Южная</t>
  </si>
  <si>
    <t>Явтысого</t>
  </si>
  <si>
    <t>Нарьян-Марский МУ ПОК и ТС</t>
  </si>
  <si>
    <t>Матросова</t>
  </si>
  <si>
    <t>ООО "АВРОРА"</t>
  </si>
  <si>
    <t>Тыко-Вылко</t>
  </si>
  <si>
    <t>60-летия Октября</t>
  </si>
  <si>
    <t>Полярная</t>
  </si>
  <si>
    <t xml:space="preserve">Задолженность за ЖКУ с квартиры  </t>
  </si>
  <si>
    <t xml:space="preserve">Бондарная </t>
  </si>
  <si>
    <t xml:space="preserve">Наименование организации </t>
  </si>
  <si>
    <t>Задолженность населения за ЖКУ  в расчете на 1 квартиру</t>
  </si>
  <si>
    <t xml:space="preserve">ТСЖ "Дворянское гнездо" </t>
  </si>
  <si>
    <t>х</t>
  </si>
  <si>
    <t>Многоквартирные дома, обслуживание которых завершено.</t>
  </si>
  <si>
    <t>ООО "СОДРУЖЕСТВО"</t>
  </si>
  <si>
    <t>Г</t>
  </si>
  <si>
    <t>Д</t>
  </si>
  <si>
    <t>Заполярный</t>
  </si>
  <si>
    <t>Северный</t>
  </si>
  <si>
    <t>Титова</t>
  </si>
  <si>
    <t xml:space="preserve">Явтысого </t>
  </si>
  <si>
    <t>Количество квартир в многоквартирном доме, всего</t>
  </si>
  <si>
    <t>находящихся  под управлением</t>
  </si>
  <si>
    <t>обслуживание которых завершено</t>
  </si>
  <si>
    <t>находящемся  под управлением</t>
  </si>
  <si>
    <t>обслуживание которого завершено</t>
  </si>
  <si>
    <t xml:space="preserve">Задолженность населения за ЖКУ, всего </t>
  </si>
  <si>
    <t>в МКД, находящихся под управлением</t>
  </si>
  <si>
    <t>в МКД, обслуживание которых завершено</t>
  </si>
  <si>
    <t>-</t>
  </si>
  <si>
    <t>ООО УК "МКД-Сервис"</t>
  </si>
  <si>
    <t>пр.им.кап.Матросова</t>
  </si>
  <si>
    <t>ООО "Успех"</t>
  </si>
  <si>
    <t>Торговый</t>
  </si>
  <si>
    <t>им. В.И.Ленина</t>
  </si>
  <si>
    <t xml:space="preserve">Авиаторов </t>
  </si>
  <si>
    <t xml:space="preserve">Торговый </t>
  </si>
  <si>
    <t xml:space="preserve">60-лет Октября </t>
  </si>
  <si>
    <t xml:space="preserve">Красная </t>
  </si>
  <si>
    <t>Рейтинг задолженности населения, проживающего в многоквартирных домах, за жилищно-коммунальные услуги</t>
  </si>
  <si>
    <t>им.Тыко-Вылко</t>
  </si>
  <si>
    <t>Заполярный пер</t>
  </si>
  <si>
    <t>ООО "ЭНБИО"</t>
  </si>
  <si>
    <t>пер.Ольховый</t>
  </si>
  <si>
    <t>им.А.Ф.Титова</t>
  </si>
  <si>
    <t>им.И.К.Швецова</t>
  </si>
  <si>
    <t>им.60 лет Октября</t>
  </si>
  <si>
    <t>Лесной</t>
  </si>
  <si>
    <t>Красная</t>
  </si>
  <si>
    <t xml:space="preserve">ООО "ЭНБИО" </t>
  </si>
  <si>
    <t>Ольховый пер.</t>
  </si>
  <si>
    <t>Явтысово</t>
  </si>
  <si>
    <t>* - данные указаны по состоянию на 01.04.2021</t>
  </si>
  <si>
    <t>Многоквартирные дома, обслуживание которых завершено:</t>
  </si>
  <si>
    <t xml:space="preserve">Полярная </t>
  </si>
  <si>
    <t>ООО УК "Тепло"</t>
  </si>
  <si>
    <t>Пырерко</t>
  </si>
  <si>
    <t>Чернова</t>
  </si>
  <si>
    <t>Управление завершено</t>
  </si>
  <si>
    <t>ООО "УК СЕВЕРНОЕ СИЯНИЕ"</t>
  </si>
  <si>
    <t>Количество многоквартирных домов, всего</t>
  </si>
  <si>
    <t xml:space="preserve">пер. Заполярный </t>
  </si>
  <si>
    <t xml:space="preserve">Зеленая </t>
  </si>
  <si>
    <t xml:space="preserve">Ольховый </t>
  </si>
  <si>
    <t xml:space="preserve">пер. Северный </t>
  </si>
  <si>
    <t>ООО "АВРОРА"**</t>
  </si>
  <si>
    <t>ООО "Доверие"</t>
  </si>
  <si>
    <r>
      <t>ООО "Успех"</t>
    </r>
    <r>
      <rPr>
        <b/>
        <sz val="10"/>
        <color indexed="8"/>
        <rFont val="Arial"/>
        <family val="2"/>
      </rPr>
      <t xml:space="preserve"> *</t>
    </r>
  </si>
  <si>
    <t>с 01.07.2023 под упралением ООО "УК Северное Сияние"</t>
  </si>
  <si>
    <t>Задолженность населения за ЖКУ по состоянию на 01.01.2024</t>
  </si>
  <si>
    <t>Задолженность населения за ЖКУ по состоянию на 01.02.2024</t>
  </si>
  <si>
    <t xml:space="preserve">Задолженность населения за ЖКУ по состоянию на 01.01.2024 * </t>
  </si>
  <si>
    <t xml:space="preserve">Задолженность населения за ЖКУ по состоянию на 01.02.2024 * </t>
  </si>
  <si>
    <t>ООО "Содружество" ***</t>
  </si>
  <si>
    <t>***-  данные указаны по состоянию на 01.01.2024 ввиду отсутствия информации от организации.</t>
  </si>
  <si>
    <t>** - данные указаны по состоянию на 01.07.2023 ввиду отсутствия информации от организации.</t>
  </si>
  <si>
    <t>* - данные указаны по состоянию на 01.04.2021 ввиду отсутствия информации от организации.</t>
  </si>
  <si>
    <t>Рейтинг задолженности населения, проживающего в многоквартирных домах, за жилищно-коммунальные услуги по состоянию на 01.03.2024, в разрезе действующих управляющих организаций (тыс. руб.)</t>
  </si>
  <si>
    <t>Задолженность населения за ЖКУ по состоянию на 01.03.2024</t>
  </si>
  <si>
    <t>Перешли с 19.01.2024 в ООО "Северное Сияние"</t>
  </si>
  <si>
    <t>числится в УК Тепло</t>
  </si>
  <si>
    <t>числится в УК Сев. Сияние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</si>
</sst>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_-* #,##0.00\ _р_._-;\-* #,##0.00\ _р_._-;_-* &quot;-&quot;??\ _р_._-;_-@_-"/>
    <numFmt numFmtId="175" formatCode="0.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0.000"/>
    <numFmt numFmtId="183" formatCode="[$-FC19]d\ mmmm\ yyyy\ &quot;г.&quot;"/>
    <numFmt numFmtId="184" formatCode="0000"/>
    <numFmt numFmtId="185" formatCode="0000.0"/>
    <numFmt numFmtId="186" formatCode="#,##0.00\ _₽"/>
    <numFmt numFmtId="187" formatCode="#,##0.0\ _₽"/>
    <numFmt numFmtId="188" formatCode="#,##0\ _₽"/>
    <numFmt numFmtId="189" formatCode="0.0000"/>
    <numFmt numFmtId="190" formatCode="0.000000"/>
    <numFmt numFmtId="191" formatCode="0.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rgb="FF00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5" fillId="20" borderId="0" applyNumberFormat="0" applyBorder="0" applyAlignment="0" applyProtection="0"/>
    <xf numFmtId="0" fontId="31" fillId="21" borderId="0" applyNumberFormat="0" applyBorder="0" applyAlignment="0" applyProtection="0"/>
    <xf numFmtId="0" fontId="5" fillId="13" borderId="0" applyNumberFormat="0" applyBorder="0" applyAlignment="0" applyProtection="0"/>
    <xf numFmtId="0" fontId="31" fillId="14" borderId="0" applyNumberFormat="0" applyBorder="0" applyAlignment="0" applyProtection="0"/>
    <xf numFmtId="0" fontId="5" fillId="14" borderId="0" applyNumberFormat="0" applyBorder="0" applyAlignment="0" applyProtection="0"/>
    <xf numFmtId="0" fontId="31" fillId="22" borderId="0" applyNumberFormat="0" applyBorder="0" applyAlignment="0" applyProtection="0"/>
    <xf numFmtId="0" fontId="5" fillId="22" borderId="0" applyNumberFormat="0" applyBorder="0" applyAlignment="0" applyProtection="0"/>
    <xf numFmtId="0" fontId="31" fillId="23" borderId="0" applyNumberFormat="0" applyBorder="0" applyAlignment="0" applyProtection="0"/>
    <xf numFmtId="0" fontId="5" fillId="24" borderId="0" applyNumberFormat="0" applyBorder="0" applyAlignment="0" applyProtection="0"/>
    <xf numFmtId="0" fontId="31" fillId="25" borderId="0" applyNumberFormat="0" applyBorder="0" applyAlignment="0" applyProtection="0"/>
    <xf numFmtId="0" fontId="5" fillId="25" borderId="0" applyNumberFormat="0" applyBorder="0" applyAlignment="0" applyProtection="0"/>
    <xf numFmtId="0" fontId="31" fillId="26" borderId="0" applyNumberFormat="0" applyBorder="0" applyAlignment="0" applyProtection="0"/>
    <xf numFmtId="0" fontId="5" fillId="27" borderId="0" applyNumberFormat="0" applyBorder="0" applyAlignment="0" applyProtection="0"/>
    <xf numFmtId="0" fontId="31" fillId="28" borderId="0" applyNumberFormat="0" applyBorder="0" applyAlignment="0" applyProtection="0"/>
    <xf numFmtId="0" fontId="5" fillId="29" borderId="0" applyNumberFormat="0" applyBorder="0" applyAlignment="0" applyProtection="0"/>
    <xf numFmtId="0" fontId="31" fillId="30" borderId="0" applyNumberFormat="0" applyBorder="0" applyAlignment="0" applyProtection="0"/>
    <xf numFmtId="0" fontId="5" fillId="31" borderId="0" applyNumberFormat="0" applyBorder="0" applyAlignment="0" applyProtection="0"/>
    <xf numFmtId="0" fontId="31" fillId="32" borderId="0" applyNumberFormat="0" applyBorder="0" applyAlignment="0" applyProtection="0"/>
    <xf numFmtId="0" fontId="5" fillId="22" borderId="0" applyNumberFormat="0" applyBorder="0" applyAlignment="0" applyProtection="0"/>
    <xf numFmtId="0" fontId="31" fillId="33" borderId="0" applyNumberFormat="0" applyBorder="0" applyAlignment="0" applyProtection="0"/>
    <xf numFmtId="0" fontId="5" fillId="24" borderId="0" applyNumberFormat="0" applyBorder="0" applyAlignment="0" applyProtection="0"/>
    <xf numFmtId="0" fontId="31" fillId="34" borderId="0" applyNumberFormat="0" applyBorder="0" applyAlignment="0" applyProtection="0"/>
    <xf numFmtId="0" fontId="5" fillId="35" borderId="0" applyNumberFormat="0" applyBorder="0" applyAlignment="0" applyProtection="0"/>
    <xf numFmtId="0" fontId="32" fillId="36" borderId="1" applyNumberFormat="0" applyAlignment="0" applyProtection="0"/>
    <xf numFmtId="0" fontId="6" fillId="9" borderId="2" applyNumberFormat="0" applyAlignment="0" applyProtection="0"/>
    <xf numFmtId="0" fontId="33" fillId="37" borderId="3" applyNumberFormat="0" applyAlignment="0" applyProtection="0"/>
    <xf numFmtId="0" fontId="7" fillId="38" borderId="4" applyNumberFormat="0" applyAlignment="0" applyProtection="0"/>
    <xf numFmtId="0" fontId="34" fillId="37" borderId="1" applyNumberFormat="0" applyAlignment="0" applyProtection="0"/>
    <xf numFmtId="0" fontId="8" fillId="38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9" fillId="0" borderId="6" applyNumberFormat="0" applyFill="0" applyAlignment="0" applyProtection="0"/>
    <xf numFmtId="0" fontId="36" fillId="0" borderId="7" applyNumberFormat="0" applyFill="0" applyAlignment="0" applyProtection="0"/>
    <xf numFmtId="0" fontId="10" fillId="0" borderId="8" applyNumberFormat="0" applyFill="0" applyAlignment="0" applyProtection="0"/>
    <xf numFmtId="0" fontId="37" fillId="0" borderId="9" applyNumberFormat="0" applyFill="0" applyAlignment="0" applyProtection="0"/>
    <xf numFmtId="0" fontId="11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39" fillId="39" borderId="13" applyNumberFormat="0" applyAlignment="0" applyProtection="0"/>
    <xf numFmtId="0" fontId="12" fillId="40" borderId="14" applyNumberFormat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41" borderId="0" applyNumberFormat="0" applyBorder="0" applyAlignment="0" applyProtection="0"/>
    <xf numFmtId="0" fontId="14" fillId="42" borderId="0" applyNumberFormat="0" applyBorder="0" applyAlignment="0" applyProtection="0"/>
    <xf numFmtId="0" fontId="23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2" fillId="43" borderId="0" applyNumberFormat="0" applyBorder="0" applyAlignment="0" applyProtection="0"/>
    <xf numFmtId="0" fontId="15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44" borderId="15" applyNumberFormat="0" applyFont="0" applyAlignment="0" applyProtection="0"/>
    <xf numFmtId="0" fontId="1" fillId="45" borderId="16" applyNumberFormat="0" applyFont="0" applyAlignment="0" applyProtection="0"/>
    <xf numFmtId="0" fontId="1" fillId="45" borderId="16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4" fillId="0" borderId="17" applyNumberFormat="0" applyFill="0" applyAlignment="0" applyProtection="0"/>
    <xf numFmtId="0" fontId="17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6" fillId="46" borderId="0" applyNumberFormat="0" applyBorder="0" applyAlignment="0" applyProtection="0"/>
    <xf numFmtId="0" fontId="19" fillId="4" borderId="0" applyNumberFormat="0" applyBorder="0" applyAlignment="0" applyProtection="0"/>
  </cellStyleXfs>
  <cellXfs count="520">
    <xf numFmtId="0" fontId="0" fillId="0" borderId="0" xfId="0" applyFont="1" applyAlignment="1">
      <alignment/>
    </xf>
    <xf numFmtId="0" fontId="20" fillId="47" borderId="0" xfId="0" applyFont="1" applyFill="1" applyAlignment="1">
      <alignment/>
    </xf>
    <xf numFmtId="4" fontId="0" fillId="0" borderId="0" xfId="0" applyNumberFormat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0" xfId="0" applyFont="1" applyAlignment="1">
      <alignment/>
    </xf>
    <xf numFmtId="0" fontId="0" fillId="0" borderId="19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9" xfId="107" applyFont="1" applyFill="1" applyBorder="1" applyAlignment="1" applyProtection="1">
      <alignment horizontal="left" vertical="center" wrapText="1"/>
      <protection hidden="1"/>
    </xf>
    <xf numFmtId="0" fontId="21" fillId="0" borderId="19" xfId="107" applyFont="1" applyFill="1" applyBorder="1" applyAlignment="1" applyProtection="1">
      <alignment horizontal="left" vertical="center" wrapText="1"/>
      <protection hidden="1"/>
    </xf>
    <xf numFmtId="0" fontId="20" fillId="0" borderId="19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Fill="1" applyAlignment="1">
      <alignment/>
    </xf>
    <xf numFmtId="0" fontId="20" fillId="0" borderId="19" xfId="0" applyNumberFormat="1" applyFont="1" applyFill="1" applyBorder="1" applyAlignment="1">
      <alignment vertical="top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4" fontId="2" fillId="0" borderId="19" xfId="0" applyNumberFormat="1" applyFont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center" vertical="center"/>
    </xf>
    <xf numFmtId="1" fontId="20" fillId="0" borderId="1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1" fillId="0" borderId="19" xfId="0" applyFont="1" applyFill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19" xfId="107" applyFont="1" applyFill="1" applyBorder="1" applyAlignment="1" applyProtection="1">
      <alignment horizontal="center" vertical="center" wrapText="1"/>
      <protection hidden="1"/>
    </xf>
    <xf numFmtId="0" fontId="20" fillId="0" borderId="20" xfId="107" applyFont="1" applyFill="1" applyBorder="1" applyAlignment="1" applyProtection="1">
      <alignment horizontal="center" vertical="center" wrapText="1"/>
      <protection hidden="1"/>
    </xf>
    <xf numFmtId="0" fontId="20" fillId="0" borderId="19" xfId="0" applyFont="1" applyFill="1" applyBorder="1" applyAlignment="1">
      <alignment horizontal="center"/>
    </xf>
    <xf numFmtId="4" fontId="21" fillId="0" borderId="19" xfId="0" applyNumberFormat="1" applyFont="1" applyBorder="1" applyAlignment="1">
      <alignment horizontal="center" vertical="center"/>
    </xf>
    <xf numFmtId="4" fontId="20" fillId="0" borderId="19" xfId="0" applyNumberFormat="1" applyFont="1" applyFill="1" applyBorder="1" applyAlignment="1">
      <alignment horizontal="center" vertical="center"/>
    </xf>
    <xf numFmtId="4" fontId="20" fillId="0" borderId="19" xfId="111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Font="1" applyFill="1" applyAlignment="1">
      <alignment horizontal="center" vertical="center"/>
    </xf>
    <xf numFmtId="4" fontId="20" fillId="0" borderId="19" xfId="0" applyNumberFormat="1" applyFont="1" applyFill="1" applyBorder="1" applyAlignment="1">
      <alignment horizontal="center" vertical="center"/>
    </xf>
    <xf numFmtId="4" fontId="0" fillId="0" borderId="19" xfId="0" applyNumberFormat="1" applyFont="1" applyFill="1" applyBorder="1" applyAlignment="1">
      <alignment horizontal="center" vertical="center"/>
    </xf>
    <xf numFmtId="4" fontId="20" fillId="0" borderId="19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4" fontId="0" fillId="47" borderId="19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0" fillId="0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0" xfId="0" applyFont="1" applyAlignment="1">
      <alignment/>
    </xf>
    <xf numFmtId="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47" borderId="19" xfId="0" applyFont="1" applyFill="1" applyBorder="1" applyAlignment="1">
      <alignment horizontal="center" vertical="center"/>
    </xf>
    <xf numFmtId="0" fontId="0" fillId="47" borderId="19" xfId="0" applyFont="1" applyFill="1" applyBorder="1" applyAlignment="1">
      <alignment/>
    </xf>
    <xf numFmtId="0" fontId="0" fillId="47" borderId="19" xfId="0" applyFont="1" applyFill="1" applyBorder="1" applyAlignment="1">
      <alignment horizontal="center"/>
    </xf>
    <xf numFmtId="0" fontId="0" fillId="47" borderId="0" xfId="0" applyFont="1" applyFill="1" applyAlignment="1">
      <alignment/>
    </xf>
    <xf numFmtId="0" fontId="2" fillId="0" borderId="19" xfId="0" applyFont="1" applyBorder="1" applyAlignment="1">
      <alignment horizontal="center" vertical="center"/>
    </xf>
    <xf numFmtId="0" fontId="2" fillId="47" borderId="19" xfId="0" applyFont="1" applyFill="1" applyBorder="1" applyAlignment="1">
      <alignment/>
    </xf>
    <xf numFmtId="0" fontId="2" fillId="47" borderId="19" xfId="0" applyFont="1" applyFill="1" applyBorder="1" applyAlignment="1">
      <alignment horizontal="center"/>
    </xf>
    <xf numFmtId="3" fontId="2" fillId="47" borderId="19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2" fillId="0" borderId="0" xfId="0" applyFont="1" applyAlignment="1">
      <alignment/>
    </xf>
    <xf numFmtId="4" fontId="2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1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40" borderId="0" xfId="0" applyFont="1" applyFill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Fill="1" applyBorder="1" applyAlignment="1">
      <alignment/>
    </xf>
    <xf numFmtId="0" fontId="1" fillId="0" borderId="19" xfId="0" applyFont="1" applyBorder="1" applyAlignment="1">
      <alignment horizontal="left" vertical="center"/>
    </xf>
    <xf numFmtId="4" fontId="20" fillId="0" borderId="0" xfId="108" applyNumberFormat="1" applyFont="1" applyAlignment="1">
      <alignment horizontal="center" vertical="center"/>
      <protection/>
    </xf>
    <xf numFmtId="4" fontId="0" fillId="0" borderId="19" xfId="0" applyNumberFormat="1" applyFont="1" applyBorder="1" applyAlignment="1">
      <alignment horizontal="center" vertical="center"/>
    </xf>
    <xf numFmtId="4" fontId="2" fillId="0" borderId="22" xfId="0" applyNumberFormat="1" applyFont="1" applyBorder="1" applyAlignment="1">
      <alignment horizontal="center" vertical="center"/>
    </xf>
    <xf numFmtId="0" fontId="20" fillId="0" borderId="19" xfId="107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20" fillId="0" borderId="19" xfId="107" applyFont="1" applyFill="1" applyBorder="1" applyAlignment="1" applyProtection="1">
      <alignment horizontal="left" vertical="center" wrapText="1"/>
      <protection hidden="1"/>
    </xf>
    <xf numFmtId="0" fontId="20" fillId="0" borderId="19" xfId="0" applyFont="1" applyFill="1" applyBorder="1" applyAlignment="1" applyProtection="1">
      <alignment horizontal="left" vertical="center"/>
      <protection hidden="1"/>
    </xf>
    <xf numFmtId="0" fontId="20" fillId="0" borderId="19" xfId="0" applyFont="1" applyFill="1" applyBorder="1" applyAlignment="1" applyProtection="1">
      <alignment horizontal="center" vertical="center"/>
      <protection hidden="1"/>
    </xf>
    <xf numFmtId="0" fontId="2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/>
    </xf>
    <xf numFmtId="0" fontId="2" fillId="0" borderId="19" xfId="0" applyFont="1" applyBorder="1" applyAlignment="1">
      <alignment horizontal="left"/>
    </xf>
    <xf numFmtId="3" fontId="2" fillId="0" borderId="19" xfId="0" applyNumberFormat="1" applyFont="1" applyBorder="1" applyAlignment="1">
      <alignment horizontal="center" vertical="center"/>
    </xf>
    <xf numFmtId="4" fontId="18" fillId="0" borderId="0" xfId="0" applyNumberFormat="1" applyFont="1" applyAlignment="1">
      <alignment horizontal="center" vertical="center"/>
    </xf>
    <xf numFmtId="4" fontId="18" fillId="0" borderId="0" xfId="0" applyNumberFormat="1" applyFont="1" applyFill="1" applyAlignment="1">
      <alignment horizontal="center" vertical="center"/>
    </xf>
    <xf numFmtId="4" fontId="20" fillId="0" borderId="20" xfId="109" applyNumberFormat="1" applyFont="1" applyBorder="1" applyAlignment="1">
      <alignment horizontal="center" vertical="center" wrapText="1"/>
      <protection/>
    </xf>
    <xf numFmtId="4" fontId="0" fillId="0" borderId="20" xfId="0" applyNumberFormat="1" applyFont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1" xfId="0" applyFont="1" applyBorder="1" applyAlignment="1">
      <alignment/>
    </xf>
    <xf numFmtId="4" fontId="0" fillId="48" borderId="21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4" fontId="20" fillId="48" borderId="19" xfId="0" applyNumberFormat="1" applyFont="1" applyFill="1" applyBorder="1" applyAlignment="1">
      <alignment horizontal="center" vertical="center"/>
    </xf>
    <xf numFmtId="2" fontId="0" fillId="48" borderId="19" xfId="0" applyNumberFormat="1" applyFill="1" applyBorder="1" applyAlignment="1">
      <alignment horizontal="center"/>
    </xf>
    <xf numFmtId="4" fontId="1" fillId="48" borderId="19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0" fillId="48" borderId="19" xfId="107" applyFont="1" applyFill="1" applyBorder="1" applyAlignment="1" applyProtection="1">
      <alignment horizontal="left" vertical="center" wrapText="1"/>
      <protection hidden="1"/>
    </xf>
    <xf numFmtId="0" fontId="20" fillId="48" borderId="19" xfId="107" applyFont="1" applyFill="1" applyBorder="1" applyAlignment="1" applyProtection="1">
      <alignment horizontal="center" vertical="center" wrapText="1"/>
      <protection hidden="1"/>
    </xf>
    <xf numFmtId="0" fontId="0" fillId="48" borderId="19" xfId="0" applyFont="1" applyFill="1" applyBorder="1" applyAlignment="1">
      <alignment/>
    </xf>
    <xf numFmtId="0" fontId="0" fillId="48" borderId="19" xfId="0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20" fillId="48" borderId="19" xfId="107" applyFont="1" applyFill="1" applyBorder="1" applyAlignment="1" applyProtection="1">
      <alignment horizontal="center" vertical="center" wrapText="1"/>
      <protection hidden="1"/>
    </xf>
    <xf numFmtId="0" fontId="1" fillId="48" borderId="19" xfId="0" applyFont="1" applyFill="1" applyBorder="1" applyAlignment="1">
      <alignment horizontal="center" vertical="center"/>
    </xf>
    <xf numFmtId="0" fontId="1" fillId="48" borderId="19" xfId="0" applyFont="1" applyFill="1" applyBorder="1" applyAlignment="1">
      <alignment horizontal="left"/>
    </xf>
    <xf numFmtId="0" fontId="1" fillId="0" borderId="19" xfId="0" applyFont="1" applyBorder="1" applyAlignment="1">
      <alignment horizontal="center" vertical="center"/>
    </xf>
    <xf numFmtId="0" fontId="20" fillId="48" borderId="19" xfId="0" applyFont="1" applyFill="1" applyBorder="1" applyAlignment="1">
      <alignment horizontal="center" vertical="center"/>
    </xf>
    <xf numFmtId="3" fontId="2" fillId="48" borderId="19" xfId="0" applyNumberFormat="1" applyFont="1" applyFill="1" applyBorder="1" applyAlignment="1">
      <alignment horizontal="center" vertical="center"/>
    </xf>
    <xf numFmtId="0" fontId="20" fillId="0" borderId="19" xfId="107" applyFont="1" applyFill="1" applyBorder="1" applyAlignment="1" applyProtection="1">
      <alignment horizontal="center" vertical="center" wrapText="1"/>
      <protection hidden="1"/>
    </xf>
    <xf numFmtId="0" fontId="20" fillId="0" borderId="19" xfId="107" applyFont="1" applyFill="1" applyBorder="1" applyAlignment="1" applyProtection="1">
      <alignment horizontal="center" vertical="center" wrapText="1"/>
      <protection hidden="1"/>
    </xf>
    <xf numFmtId="0" fontId="20" fillId="0" borderId="19" xfId="0" applyFont="1" applyFill="1" applyBorder="1" applyAlignment="1">
      <alignment horizontal="left" vertical="center"/>
    </xf>
    <xf numFmtId="0" fontId="0" fillId="0" borderId="19" xfId="0" applyFont="1" applyBorder="1" applyAlignment="1">
      <alignment horizontal="center"/>
    </xf>
    <xf numFmtId="0" fontId="20" fillId="0" borderId="23" xfId="107" applyFont="1" applyFill="1" applyBorder="1" applyAlignment="1" applyProtection="1">
      <alignment horizontal="left" vertical="center" wrapText="1"/>
      <protection hidden="1"/>
    </xf>
    <xf numFmtId="0" fontId="20" fillId="0" borderId="19" xfId="107" applyFont="1" applyFill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20" fillId="47" borderId="19" xfId="0" applyFont="1" applyFill="1" applyBorder="1" applyAlignment="1">
      <alignment horizontal="left" vertical="center"/>
    </xf>
    <xf numFmtId="0" fontId="20" fillId="0" borderId="19" xfId="107" applyNumberFormat="1" applyFont="1" applyFill="1" applyBorder="1" applyAlignment="1" applyProtection="1">
      <alignment horizontal="center" vertical="center" wrapText="1"/>
      <protection hidden="1"/>
    </xf>
    <xf numFmtId="2" fontId="20" fillId="0" borderId="20" xfId="109" applyNumberFormat="1" applyFont="1" applyBorder="1" applyAlignment="1">
      <alignment horizontal="center" vertical="center" wrapText="1"/>
      <protection/>
    </xf>
    <xf numFmtId="4" fontId="21" fillId="0" borderId="19" xfId="0" applyNumberFormat="1" applyFont="1" applyFill="1" applyBorder="1" applyAlignment="1">
      <alignment horizontal="center" vertical="center"/>
    </xf>
    <xf numFmtId="0" fontId="20" fillId="0" borderId="19" xfId="107" applyFont="1" applyFill="1" applyBorder="1" applyAlignment="1" applyProtection="1">
      <alignment horizontal="center" vertical="center" wrapText="1"/>
      <protection hidden="1"/>
    </xf>
    <xf numFmtId="0" fontId="20" fillId="0" borderId="19" xfId="107" applyFont="1" applyFill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20" fillId="0" borderId="19" xfId="107" applyFont="1" applyFill="1" applyBorder="1" applyAlignment="1" applyProtection="1">
      <alignment horizontal="center" vertical="center" wrapText="1"/>
      <protection hidden="1"/>
    </xf>
    <xf numFmtId="0" fontId="20" fillId="0" borderId="19" xfId="107" applyFont="1" applyFill="1" applyBorder="1" applyAlignment="1" applyProtection="1">
      <alignment horizontal="center" vertical="center" wrapText="1"/>
      <protection hidden="1"/>
    </xf>
    <xf numFmtId="0" fontId="20" fillId="0" borderId="19" xfId="0" applyFont="1" applyBorder="1" applyAlignment="1">
      <alignment horizontal="center" vertical="center"/>
    </xf>
    <xf numFmtId="0" fontId="20" fillId="0" borderId="19" xfId="109" applyFont="1" applyBorder="1" applyAlignment="1">
      <alignment horizontal="center" vertical="center" wrapText="1"/>
      <protection/>
    </xf>
    <xf numFmtId="0" fontId="20" fillId="0" borderId="19" xfId="107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4" fontId="20" fillId="0" borderId="21" xfId="0" applyNumberFormat="1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3" fontId="21" fillId="0" borderId="19" xfId="0" applyNumberFormat="1" applyFont="1" applyFill="1" applyBorder="1" applyAlignment="1">
      <alignment horizontal="center" vertical="center"/>
    </xf>
    <xf numFmtId="4" fontId="21" fillId="0" borderId="19" xfId="0" applyNumberFormat="1" applyFont="1" applyFill="1" applyBorder="1" applyAlignment="1">
      <alignment horizontal="center"/>
    </xf>
    <xf numFmtId="3" fontId="21" fillId="0" borderId="19" xfId="0" applyNumberFormat="1" applyFont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20" fillId="48" borderId="19" xfId="0" applyFont="1" applyFill="1" applyBorder="1" applyAlignment="1">
      <alignment horizontal="center"/>
    </xf>
    <xf numFmtId="1" fontId="20" fillId="0" borderId="19" xfId="0" applyNumberFormat="1" applyFont="1" applyFill="1" applyBorder="1" applyAlignment="1">
      <alignment horizontal="center"/>
    </xf>
    <xf numFmtId="0" fontId="21" fillId="0" borderId="19" xfId="0" applyFont="1" applyFill="1" applyBorder="1" applyAlignment="1">
      <alignment/>
    </xf>
    <xf numFmtId="0" fontId="21" fillId="0" borderId="19" xfId="0" applyFont="1" applyFill="1" applyBorder="1" applyAlignment="1">
      <alignment horizontal="center" vertical="center"/>
    </xf>
    <xf numFmtId="4" fontId="21" fillId="0" borderId="22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4" fontId="20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19" xfId="0" applyFont="1" applyBorder="1" applyAlignment="1">
      <alignment horizontal="left" vertical="center"/>
    </xf>
    <xf numFmtId="0" fontId="21" fillId="0" borderId="19" xfId="0" applyFont="1" applyBorder="1" applyAlignment="1">
      <alignment horizontal="center" vertical="center"/>
    </xf>
    <xf numFmtId="0" fontId="21" fillId="0" borderId="19" xfId="0" applyFont="1" applyFill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left"/>
    </xf>
    <xf numFmtId="0" fontId="20" fillId="0" borderId="0" xfId="0" applyFont="1" applyAlignment="1">
      <alignment horizontal="center" vertical="center"/>
    </xf>
    <xf numFmtId="4" fontId="20" fillId="0" borderId="0" xfId="0" applyNumberFormat="1" applyFont="1" applyAlignment="1">
      <alignment horizontal="center" vertical="center"/>
    </xf>
    <xf numFmtId="0" fontId="20" fillId="0" borderId="19" xfId="0" applyFont="1" applyBorder="1" applyAlignment="1">
      <alignment horizontal="left" vertical="center"/>
    </xf>
    <xf numFmtId="0" fontId="20" fillId="48" borderId="19" xfId="0" applyFont="1" applyFill="1" applyBorder="1" applyAlignment="1">
      <alignment horizontal="left" vertical="center"/>
    </xf>
    <xf numFmtId="0" fontId="21" fillId="0" borderId="19" xfId="0" applyFont="1" applyFill="1" applyBorder="1" applyAlignment="1">
      <alignment horizontal="center" vertical="center"/>
    </xf>
    <xf numFmtId="0" fontId="21" fillId="48" borderId="19" xfId="0" applyFont="1" applyFill="1" applyBorder="1" applyAlignment="1">
      <alignment horizontal="center" vertical="center"/>
    </xf>
    <xf numFmtId="0" fontId="20" fillId="48" borderId="0" xfId="0" applyFont="1" applyFill="1" applyAlignment="1">
      <alignment/>
    </xf>
    <xf numFmtId="0" fontId="21" fillId="0" borderId="19" xfId="0" applyFont="1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" fontId="20" fillId="0" borderId="19" xfId="109" applyNumberFormat="1" applyFont="1" applyBorder="1" applyAlignment="1">
      <alignment horizontal="center" vertical="center" wrapText="1"/>
      <protection/>
    </xf>
    <xf numFmtId="4" fontId="0" fillId="0" borderId="19" xfId="0" applyNumberFormat="1" applyBorder="1" applyAlignment="1">
      <alignment horizontal="center"/>
    </xf>
    <xf numFmtId="4" fontId="0" fillId="0" borderId="21" xfId="0" applyNumberFormat="1" applyFont="1" applyFill="1" applyBorder="1" applyAlignment="1">
      <alignment horizontal="center" vertical="center"/>
    </xf>
    <xf numFmtId="0" fontId="20" fillId="0" borderId="20" xfId="109" applyFont="1" applyFill="1" applyBorder="1" applyAlignment="1">
      <alignment horizontal="center" vertical="center" wrapText="1"/>
      <protection/>
    </xf>
    <xf numFmtId="2" fontId="20" fillId="0" borderId="20" xfId="109" applyNumberFormat="1" applyFont="1" applyFill="1" applyBorder="1" applyAlignment="1">
      <alignment horizontal="center" vertical="center" wrapText="1"/>
      <protection/>
    </xf>
    <xf numFmtId="2" fontId="2" fillId="0" borderId="19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0" fillId="0" borderId="19" xfId="107" applyFont="1" applyFill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0" fontId="20" fillId="0" borderId="19" xfId="107" applyFont="1" applyFill="1" applyBorder="1" applyAlignment="1" applyProtection="1">
      <alignment horizontal="center" vertical="center" wrapText="1"/>
      <protection hidden="1"/>
    </xf>
    <xf numFmtId="4" fontId="20" fillId="0" borderId="19" xfId="0" applyNumberFormat="1" applyFont="1" applyFill="1" applyBorder="1" applyAlignment="1">
      <alignment horizontal="center" vertical="center"/>
    </xf>
    <xf numFmtId="0" fontId="20" fillId="0" borderId="19" xfId="107" applyFont="1" applyFill="1" applyBorder="1" applyAlignment="1" applyProtection="1">
      <alignment horizontal="center" vertical="center" wrapText="1"/>
      <protection hidden="1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0" fillId="0" borderId="19" xfId="107" applyFont="1" applyFill="1" applyBorder="1" applyAlignment="1" applyProtection="1">
      <alignment horizontal="center" vertical="center" wrapText="1"/>
      <protection hidden="1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" fontId="20" fillId="0" borderId="0" xfId="0" applyNumberFormat="1" applyFont="1" applyAlignment="1">
      <alignment/>
    </xf>
    <xf numFmtId="0" fontId="20" fillId="0" borderId="19" xfId="107" applyFont="1" applyFill="1" applyBorder="1" applyAlignment="1" applyProtection="1">
      <alignment horizontal="center" vertical="center" wrapText="1"/>
      <protection hidden="1"/>
    </xf>
    <xf numFmtId="0" fontId="20" fillId="0" borderId="19" xfId="107" applyFont="1" applyFill="1" applyBorder="1" applyAlignment="1" applyProtection="1">
      <alignment horizontal="center" vertical="center" wrapText="1"/>
      <protection hidden="1"/>
    </xf>
    <xf numFmtId="4" fontId="1" fillId="0" borderId="19" xfId="0" applyNumberFormat="1" applyFont="1" applyBorder="1" applyAlignment="1">
      <alignment horizontal="center" vertical="center"/>
    </xf>
    <xf numFmtId="3" fontId="20" fillId="0" borderId="0" xfId="0" applyNumberFormat="1" applyFont="1" applyFill="1" applyAlignment="1">
      <alignment horizontal="center" vertical="center"/>
    </xf>
    <xf numFmtId="3" fontId="20" fillId="0" borderId="20" xfId="107" applyNumberFormat="1" applyFont="1" applyFill="1" applyBorder="1" applyAlignment="1" applyProtection="1">
      <alignment horizontal="center" vertical="center" wrapText="1"/>
      <protection hidden="1"/>
    </xf>
    <xf numFmtId="3" fontId="20" fillId="0" borderId="19" xfId="107" applyNumberFormat="1" applyFont="1" applyFill="1" applyBorder="1" applyAlignment="1" applyProtection="1">
      <alignment horizontal="center" vertical="center" wrapText="1"/>
      <protection hidden="1"/>
    </xf>
    <xf numFmtId="3" fontId="20" fillId="48" borderId="19" xfId="107" applyNumberFormat="1" applyFont="1" applyFill="1" applyBorder="1" applyAlignment="1" applyProtection="1">
      <alignment horizontal="center" vertical="center" wrapText="1"/>
      <protection hidden="1"/>
    </xf>
    <xf numFmtId="3" fontId="20" fillId="0" borderId="19" xfId="0" applyNumberFormat="1" applyFont="1" applyFill="1" applyBorder="1" applyAlignment="1">
      <alignment horizontal="center" vertical="top" wrapText="1"/>
    </xf>
    <xf numFmtId="49" fontId="20" fillId="0" borderId="19" xfId="107" applyNumberFormat="1" applyFont="1" applyFill="1" applyBorder="1" applyAlignment="1" applyProtection="1">
      <alignment horizontal="left" vertical="center" wrapText="1"/>
      <protection hidden="1"/>
    </xf>
    <xf numFmtId="49" fontId="20" fillId="48" borderId="19" xfId="107" applyNumberFormat="1" applyFont="1" applyFill="1" applyBorder="1" applyAlignment="1" applyProtection="1">
      <alignment horizontal="left" vertical="center" wrapText="1"/>
      <protection hidden="1"/>
    </xf>
    <xf numFmtId="49" fontId="20" fillId="0" borderId="19" xfId="0" applyNumberFormat="1" applyFont="1" applyFill="1" applyBorder="1" applyAlignment="1">
      <alignment vertical="top" wrapText="1"/>
    </xf>
    <xf numFmtId="49" fontId="21" fillId="0" borderId="19" xfId="0" applyNumberFormat="1" applyFont="1" applyFill="1" applyBorder="1" applyAlignment="1">
      <alignment/>
    </xf>
    <xf numFmtId="49" fontId="20" fillId="0" borderId="20" xfId="107" applyNumberFormat="1" applyFont="1" applyFill="1" applyBorder="1" applyAlignment="1" applyProtection="1">
      <alignment horizontal="left" vertical="center" wrapText="1"/>
      <protection hidden="1"/>
    </xf>
    <xf numFmtId="0" fontId="0" fillId="0" borderId="19" xfId="0" applyBorder="1" applyAlignment="1">
      <alignment horizontal="left" vertical="center"/>
    </xf>
    <xf numFmtId="4" fontId="27" fillId="48" borderId="24" xfId="0" applyNumberFormat="1" applyFont="1" applyFill="1" applyBorder="1" applyAlignment="1">
      <alignment vertical="center"/>
    </xf>
    <xf numFmtId="0" fontId="0" fillId="0" borderId="24" xfId="0" applyBorder="1" applyAlignment="1">
      <alignment/>
    </xf>
    <xf numFmtId="4" fontId="20" fillId="0" borderId="19" xfId="0" applyNumberFormat="1" applyFont="1" applyFill="1" applyBorder="1" applyAlignment="1">
      <alignment horizontal="center"/>
    </xf>
    <xf numFmtId="4" fontId="21" fillId="0" borderId="21" xfId="0" applyNumberFormat="1" applyFont="1" applyFill="1" applyBorder="1" applyAlignment="1">
      <alignment horizontal="center" vertical="center" wrapText="1"/>
    </xf>
    <xf numFmtId="4" fontId="21" fillId="0" borderId="19" xfId="0" applyNumberFormat="1" applyFont="1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center" vertical="center" wrapText="1"/>
    </xf>
    <xf numFmtId="0" fontId="20" fillId="0" borderId="19" xfId="107" applyFont="1" applyFill="1" applyBorder="1" applyAlignment="1" applyProtection="1">
      <alignment horizontal="center" vertical="center" wrapText="1"/>
      <protection hidden="1"/>
    </xf>
    <xf numFmtId="4" fontId="21" fillId="0" borderId="19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0" fillId="0" borderId="19" xfId="107" applyFont="1" applyFill="1" applyBorder="1" applyAlignment="1" applyProtection="1">
      <alignment horizontal="center" vertical="center" wrapText="1"/>
      <protection hidden="1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19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8" fillId="0" borderId="19" xfId="107" applyFont="1" applyFill="1" applyBorder="1" applyAlignment="1" applyProtection="1">
      <alignment horizontal="center" vertical="center" wrapText="1"/>
      <protection hidden="1"/>
    </xf>
    <xf numFmtId="0" fontId="2" fillId="49" borderId="25" xfId="0" applyFont="1" applyFill="1" applyBorder="1" applyAlignment="1">
      <alignment vertical="center"/>
    </xf>
    <xf numFmtId="0" fontId="2" fillId="49" borderId="26" xfId="0" applyFont="1" applyFill="1" applyBorder="1" applyAlignment="1">
      <alignment vertical="center"/>
    </xf>
    <xf numFmtId="0" fontId="0" fillId="49" borderId="0" xfId="0" applyFill="1" applyAlignment="1">
      <alignment/>
    </xf>
    <xf numFmtId="4" fontId="2" fillId="48" borderId="19" xfId="0" applyNumberFormat="1" applyFont="1" applyFill="1" applyBorder="1" applyAlignment="1">
      <alignment horizontal="center" vertical="center"/>
    </xf>
    <xf numFmtId="174" fontId="0" fillId="0" borderId="19" xfId="0" applyNumberFormat="1" applyFont="1" applyBorder="1" applyAlignment="1">
      <alignment horizontal="right" vertical="top"/>
    </xf>
    <xf numFmtId="174" fontId="0" fillId="0" borderId="19" xfId="0" applyNumberFormat="1" applyFont="1" applyBorder="1" applyAlignment="1">
      <alignment horizontal="center" vertical="center"/>
    </xf>
    <xf numFmtId="0" fontId="20" fillId="0" borderId="21" xfId="0" applyFont="1" applyFill="1" applyBorder="1" applyAlignment="1">
      <alignment horizontal="left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19" xfId="0" applyFont="1" applyBorder="1" applyAlignment="1">
      <alignment/>
    </xf>
    <xf numFmtId="0" fontId="20" fillId="0" borderId="19" xfId="107" applyFont="1" applyFill="1" applyBorder="1" applyAlignment="1" applyProtection="1">
      <alignment horizontal="center" vertical="center" wrapText="1"/>
      <protection hidden="1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" fontId="0" fillId="0" borderId="22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3" fontId="20" fillId="50" borderId="19" xfId="107" applyNumberFormat="1" applyFont="1" applyFill="1" applyBorder="1" applyAlignment="1" applyProtection="1">
      <alignment horizontal="center" vertical="center" wrapText="1"/>
      <protection hidden="1"/>
    </xf>
    <xf numFmtId="0" fontId="20" fillId="50" borderId="19" xfId="107" applyFont="1" applyFill="1" applyBorder="1" applyAlignment="1" applyProtection="1">
      <alignment horizontal="center" vertical="center" wrapText="1"/>
      <protection hidden="1"/>
    </xf>
    <xf numFmtId="49" fontId="20" fillId="50" borderId="19" xfId="107" applyNumberFormat="1" applyFont="1" applyFill="1" applyBorder="1" applyAlignment="1" applyProtection="1">
      <alignment horizontal="left" vertical="center" wrapText="1"/>
      <protection hidden="1"/>
    </xf>
    <xf numFmtId="0" fontId="0" fillId="48" borderId="19" xfId="0" applyFill="1" applyBorder="1" applyAlignment="1">
      <alignment/>
    </xf>
    <xf numFmtId="0" fontId="1" fillId="0" borderId="19" xfId="0" applyFont="1" applyFill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0" fillId="0" borderId="19" xfId="107" applyFont="1" applyFill="1" applyBorder="1" applyAlignment="1" applyProtection="1">
      <alignment horizontal="center" vertical="center" wrapText="1"/>
      <protection hidden="1"/>
    </xf>
    <xf numFmtId="4" fontId="1" fillId="0" borderId="21" xfId="0" applyNumberFormat="1" applyFont="1" applyFill="1" applyBorder="1" applyAlignment="1">
      <alignment horizontal="center" vertical="center" wrapText="1"/>
    </xf>
    <xf numFmtId="0" fontId="20" fillId="51" borderId="0" xfId="0" applyFont="1" applyFill="1" applyAlignment="1">
      <alignment/>
    </xf>
    <xf numFmtId="173" fontId="0" fillId="51" borderId="19" xfId="0" applyNumberFormat="1" applyFont="1" applyFill="1" applyBorder="1" applyAlignment="1">
      <alignment horizontal="center"/>
    </xf>
    <xf numFmtId="0" fontId="21" fillId="0" borderId="19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48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wrapText="1"/>
    </xf>
    <xf numFmtId="4" fontId="20" fillId="0" borderId="0" xfId="0" applyNumberFormat="1" applyFont="1" applyFill="1" applyAlignment="1">
      <alignment horizontal="center" vertical="center"/>
    </xf>
    <xf numFmtId="4" fontId="20" fillId="0" borderId="20" xfId="109" applyNumberFormat="1" applyFont="1" applyFill="1" applyBorder="1" applyAlignment="1">
      <alignment horizontal="center" vertical="center" wrapText="1"/>
      <protection/>
    </xf>
    <xf numFmtId="175" fontId="0" fillId="0" borderId="19" xfId="0" applyNumberFormat="1" applyFill="1" applyBorder="1" applyAlignment="1">
      <alignment horizontal="center" vertical="center"/>
    </xf>
    <xf numFmtId="4" fontId="45" fillId="0" borderId="19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4" fontId="20" fillId="0" borderId="0" xfId="0" applyNumberFormat="1" applyFont="1" applyFill="1" applyAlignment="1">
      <alignment horizontal="center"/>
    </xf>
    <xf numFmtId="4" fontId="20" fillId="0" borderId="20" xfId="109" applyNumberFormat="1" applyFont="1" applyFill="1" applyBorder="1" applyAlignment="1">
      <alignment horizontal="center" wrapText="1"/>
      <protection/>
    </xf>
    <xf numFmtId="0" fontId="0" fillId="0" borderId="19" xfId="0" applyFill="1" applyBorder="1" applyAlignment="1">
      <alignment/>
    </xf>
    <xf numFmtId="4" fontId="48" fillId="0" borderId="21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5" fillId="42" borderId="0" xfId="0" applyFont="1" applyFill="1" applyAlignment="1">
      <alignment/>
    </xf>
    <xf numFmtId="174" fontId="0" fillId="0" borderId="19" xfId="0" applyNumberFormat="1" applyBorder="1" applyAlignment="1">
      <alignment/>
    </xf>
    <xf numFmtId="4" fontId="45" fillId="48" borderId="19" xfId="0" applyNumberFormat="1" applyFont="1" applyFill="1" applyBorder="1" applyAlignment="1">
      <alignment horizontal="center" vertical="center"/>
    </xf>
    <xf numFmtId="174" fontId="0" fillId="0" borderId="19" xfId="0" applyNumberFormat="1" applyFill="1" applyBorder="1" applyAlignment="1">
      <alignment/>
    </xf>
    <xf numFmtId="4" fontId="45" fillId="0" borderId="0" xfId="0" applyNumberFormat="1" applyFont="1" applyAlignment="1">
      <alignment/>
    </xf>
    <xf numFmtId="4" fontId="45" fillId="0" borderId="19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/>
    </xf>
    <xf numFmtId="2" fontId="20" fillId="0" borderId="19" xfId="0" applyNumberFormat="1" applyFont="1" applyBorder="1" applyAlignment="1">
      <alignment/>
    </xf>
    <xf numFmtId="4" fontId="20" fillId="0" borderId="20" xfId="109" applyNumberFormat="1" applyFont="1" applyBorder="1" applyAlignment="1">
      <alignment horizontal="center" vertical="center" wrapText="1"/>
      <protection/>
    </xf>
    <xf numFmtId="4" fontId="45" fillId="0" borderId="20" xfId="0" applyNumberFormat="1" applyFont="1" applyBorder="1" applyAlignment="1">
      <alignment horizontal="center" vertical="center"/>
    </xf>
    <xf numFmtId="4" fontId="45" fillId="0" borderId="20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51" borderId="19" xfId="0" applyFont="1" applyFill="1" applyBorder="1" applyAlignment="1">
      <alignment horizontal="center" vertical="center" wrapText="1"/>
    </xf>
    <xf numFmtId="0" fontId="49" fillId="51" borderId="19" xfId="107" applyFont="1" applyFill="1" applyBorder="1" applyAlignment="1" applyProtection="1">
      <alignment horizontal="center" vertical="center" wrapText="1"/>
      <protection hidden="1"/>
    </xf>
    <xf numFmtId="0" fontId="0" fillId="51" borderId="19" xfId="0" applyFont="1" applyFill="1" applyBorder="1" applyAlignment="1">
      <alignment horizontal="center" vertical="center"/>
    </xf>
    <xf numFmtId="173" fontId="0" fillId="48" borderId="19" xfId="0" applyNumberFormat="1" applyFont="1" applyFill="1" applyBorder="1" applyAlignment="1">
      <alignment horizontal="center"/>
    </xf>
    <xf numFmtId="173" fontId="0" fillId="51" borderId="19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 vertical="center"/>
    </xf>
    <xf numFmtId="0" fontId="0" fillId="48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wrapText="1"/>
    </xf>
    <xf numFmtId="173" fontId="0" fillId="48" borderId="19" xfId="0" applyNumberFormat="1" applyFont="1" applyFill="1" applyBorder="1" applyAlignment="1">
      <alignment horizontal="center" wrapText="1"/>
    </xf>
    <xf numFmtId="173" fontId="0" fillId="51" borderId="19" xfId="0" applyNumberFormat="1" applyFont="1" applyFill="1" applyBorder="1" applyAlignment="1">
      <alignment horizontal="center" vertical="center" wrapText="1"/>
    </xf>
    <xf numFmtId="3" fontId="0" fillId="51" borderId="19" xfId="0" applyNumberFormat="1" applyFont="1" applyFill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wrapText="1"/>
    </xf>
    <xf numFmtId="3" fontId="0" fillId="0" borderId="19" xfId="0" applyNumberFormat="1" applyFont="1" applyFill="1" applyBorder="1" applyAlignment="1">
      <alignment horizontal="center" wrapText="1"/>
    </xf>
    <xf numFmtId="3" fontId="0" fillId="48" borderId="19" xfId="0" applyNumberFormat="1" applyFont="1" applyFill="1" applyBorder="1" applyAlignment="1">
      <alignment horizontal="center" vertical="center"/>
    </xf>
    <xf numFmtId="3" fontId="0" fillId="51" borderId="19" xfId="0" applyNumberFormat="1" applyFont="1" applyFill="1" applyBorder="1" applyAlignment="1">
      <alignment horizontal="center" wrapText="1"/>
    </xf>
    <xf numFmtId="3" fontId="0" fillId="51" borderId="19" xfId="0" applyNumberFormat="1" applyFont="1" applyFill="1" applyBorder="1" applyAlignment="1">
      <alignment horizontal="center"/>
    </xf>
    <xf numFmtId="0" fontId="0" fillId="51" borderId="19" xfId="0" applyFont="1" applyFill="1" applyBorder="1" applyAlignment="1">
      <alignment horizontal="center"/>
    </xf>
    <xf numFmtId="0" fontId="47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0" fontId="47" fillId="0" borderId="0" xfId="0" applyFont="1" applyAlignment="1">
      <alignment/>
    </xf>
    <xf numFmtId="0" fontId="20" fillId="0" borderId="19" xfId="107" applyFont="1" applyFill="1" applyBorder="1" applyAlignment="1" applyProtection="1">
      <alignment horizontal="center" vertical="center" wrapText="1"/>
      <protection hidden="1"/>
    </xf>
    <xf numFmtId="4" fontId="20" fillId="0" borderId="1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19" xfId="0" applyFill="1" applyBorder="1" applyAlignment="1">
      <alignment horizontal="center"/>
    </xf>
    <xf numFmtId="0" fontId="0" fillId="0" borderId="24" xfId="0" applyFill="1" applyBorder="1" applyAlignment="1">
      <alignment/>
    </xf>
    <xf numFmtId="4" fontId="1" fillId="0" borderId="19" xfId="0" applyNumberFormat="1" applyFont="1" applyFill="1" applyBorder="1" applyAlignment="1">
      <alignment horizontal="center" vertical="center"/>
    </xf>
    <xf numFmtId="4" fontId="27" fillId="0" borderId="24" xfId="0" applyNumberFormat="1" applyFont="1" applyFill="1" applyBorder="1" applyAlignment="1">
      <alignment vertical="center"/>
    </xf>
    <xf numFmtId="0" fontId="0" fillId="0" borderId="19" xfId="0" applyFill="1" applyBorder="1" applyAlignment="1">
      <alignment horizontal="left"/>
    </xf>
    <xf numFmtId="0" fontId="20" fillId="0" borderId="19" xfId="0" applyFont="1" applyFill="1" applyBorder="1" applyAlignment="1">
      <alignment/>
    </xf>
    <xf numFmtId="0" fontId="21" fillId="0" borderId="19" xfId="0" applyFont="1" applyFill="1" applyBorder="1" applyAlignment="1">
      <alignment horizontal="left"/>
    </xf>
    <xf numFmtId="0" fontId="21" fillId="0" borderId="19" xfId="0" applyFont="1" applyFill="1" applyBorder="1" applyAlignment="1">
      <alignment horizontal="center"/>
    </xf>
    <xf numFmtId="3" fontId="21" fillId="0" borderId="19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4" fontId="20" fillId="0" borderId="19" xfId="0" applyNumberFormat="1" applyFont="1" applyFill="1" applyBorder="1" applyAlignment="1">
      <alignment/>
    </xf>
    <xf numFmtId="4" fontId="20" fillId="0" borderId="19" xfId="0" applyNumberFormat="1" applyFont="1" applyBorder="1" applyAlignment="1">
      <alignment/>
    </xf>
    <xf numFmtId="0" fontId="20" fillId="0" borderId="19" xfId="107" applyFont="1" applyFill="1" applyBorder="1" applyAlignment="1" applyProtection="1">
      <alignment horizontal="center" vertical="center" wrapText="1"/>
      <protection hidden="1"/>
    </xf>
    <xf numFmtId="0" fontId="38" fillId="0" borderId="0" xfId="0" applyFont="1" applyAlignment="1">
      <alignment/>
    </xf>
    <xf numFmtId="0" fontId="38" fillId="0" borderId="19" xfId="0" applyFont="1" applyBorder="1" applyAlignment="1">
      <alignment/>
    </xf>
    <xf numFmtId="0" fontId="38" fillId="0" borderId="19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174" fontId="50" fillId="0" borderId="19" xfId="0" applyNumberFormat="1" applyFont="1" applyBorder="1" applyAlignment="1">
      <alignment horizontal="right" vertical="top"/>
    </xf>
    <xf numFmtId="0" fontId="20" fillId="0" borderId="24" xfId="0" applyFont="1" applyBorder="1" applyAlignment="1">
      <alignment/>
    </xf>
    <xf numFmtId="0" fontId="20" fillId="0" borderId="19" xfId="0" applyFont="1" applyBorder="1" applyAlignment="1">
      <alignment horizontal="center"/>
    </xf>
    <xf numFmtId="4" fontId="0" fillId="0" borderId="19" xfId="0" applyNumberFormat="1" applyBorder="1" applyAlignment="1">
      <alignment horizontal="center" vertical="center"/>
    </xf>
    <xf numFmtId="174" fontId="20" fillId="0" borderId="19" xfId="0" applyNumberFormat="1" applyFont="1" applyFill="1" applyBorder="1" applyAlignment="1">
      <alignment/>
    </xf>
    <xf numFmtId="173" fontId="20" fillId="48" borderId="19" xfId="0" applyNumberFormat="1" applyFont="1" applyFill="1" applyBorder="1" applyAlignment="1">
      <alignment horizontal="center" wrapText="1"/>
    </xf>
    <xf numFmtId="4" fontId="20" fillId="0" borderId="19" xfId="0" applyNumberFormat="1" applyFont="1" applyFill="1" applyBorder="1" applyAlignment="1">
      <alignment horizontal="center" vertical="center" wrapText="1"/>
    </xf>
    <xf numFmtId="0" fontId="20" fillId="0" borderId="19" xfId="107" applyFont="1" applyFill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>
      <alignment horizontal="center" vertical="center"/>
    </xf>
    <xf numFmtId="4" fontId="20" fillId="0" borderId="19" xfId="0" applyNumberFormat="1" applyFont="1" applyBorder="1" applyAlignment="1">
      <alignment/>
    </xf>
    <xf numFmtId="0" fontId="20" fillId="51" borderId="19" xfId="0" applyFont="1" applyFill="1" applyBorder="1" applyAlignment="1">
      <alignment horizontal="center" vertical="center"/>
    </xf>
    <xf numFmtId="1" fontId="20" fillId="0" borderId="19" xfId="0" applyNumberFormat="1" applyFont="1" applyFill="1" applyBorder="1" applyAlignment="1">
      <alignment horizontal="center" wrapText="1"/>
    </xf>
    <xf numFmtId="0" fontId="20" fillId="0" borderId="19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3" fontId="0" fillId="0" borderId="0" xfId="0" applyNumberFormat="1" applyFont="1" applyAlignment="1">
      <alignment/>
    </xf>
    <xf numFmtId="4" fontId="38" fillId="0" borderId="19" xfId="0" applyNumberFormat="1" applyFont="1" applyBorder="1" applyAlignment="1">
      <alignment horizontal="center" vertical="center"/>
    </xf>
    <xf numFmtId="4" fontId="20" fillId="0" borderId="19" xfId="0" applyNumberFormat="1" applyFont="1" applyFill="1" applyBorder="1" applyAlignment="1">
      <alignment horizontal="center" vertical="center" wrapText="1"/>
    </xf>
    <xf numFmtId="4" fontId="20" fillId="0" borderId="19" xfId="0" applyNumberFormat="1" applyFont="1" applyFill="1" applyBorder="1" applyAlignment="1">
      <alignment horizontal="center" vertical="center"/>
    </xf>
    <xf numFmtId="4" fontId="20" fillId="0" borderId="24" xfId="0" applyNumberFormat="1" applyFont="1" applyFill="1" applyBorder="1" applyAlignment="1">
      <alignment horizontal="center" vertical="center"/>
    </xf>
    <xf numFmtId="0" fontId="20" fillId="0" borderId="19" xfId="107" applyFont="1" applyFill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19" xfId="0" applyFont="1" applyFill="1" applyBorder="1" applyAlignment="1">
      <alignment horizontal="center" vertical="center"/>
    </xf>
    <xf numFmtId="175" fontId="21" fillId="0" borderId="19" xfId="0" applyNumberFormat="1" applyFont="1" applyFill="1" applyBorder="1" applyAlignment="1">
      <alignment horizontal="center" vertical="center"/>
    </xf>
    <xf numFmtId="4" fontId="20" fillId="0" borderId="19" xfId="0" applyNumberFormat="1" applyFont="1" applyFill="1" applyBorder="1" applyAlignment="1">
      <alignment horizontal="center" vertical="center"/>
    </xf>
    <xf numFmtId="0" fontId="20" fillId="0" borderId="19" xfId="107" applyFont="1" applyFill="1" applyBorder="1" applyAlignment="1" applyProtection="1">
      <alignment horizontal="center" vertical="center" wrapText="1"/>
      <protection hidden="1"/>
    </xf>
    <xf numFmtId="4" fontId="20" fillId="0" borderId="24" xfId="0" applyNumberFormat="1" applyFont="1" applyFill="1" applyBorder="1" applyAlignment="1">
      <alignment horizontal="center" vertical="center"/>
    </xf>
    <xf numFmtId="4" fontId="20" fillId="0" borderId="19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Alignment="1">
      <alignment/>
    </xf>
    <xf numFmtId="4" fontId="0" fillId="0" borderId="19" xfId="0" applyNumberFormat="1" applyFill="1" applyBorder="1" applyAlignment="1">
      <alignment horizontal="center" vertical="center"/>
    </xf>
    <xf numFmtId="4" fontId="20" fillId="0" borderId="1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0" fillId="0" borderId="19" xfId="107" applyFont="1" applyFill="1" applyBorder="1" applyAlignment="1" applyProtection="1">
      <alignment horizontal="center" vertical="center" wrapText="1"/>
      <protection hidden="1"/>
    </xf>
    <xf numFmtId="4" fontId="1" fillId="0" borderId="19" xfId="0" applyNumberFormat="1" applyFont="1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20" fillId="0" borderId="19" xfId="109" applyFont="1" applyBorder="1" applyAlignment="1">
      <alignment horizontal="center" vertical="center" wrapText="1"/>
      <protection/>
    </xf>
    <xf numFmtId="2" fontId="20" fillId="0" borderId="19" xfId="0" applyNumberFormat="1" applyFont="1" applyBorder="1" applyAlignment="1">
      <alignment horizontal="center" vertical="center"/>
    </xf>
    <xf numFmtId="4" fontId="51" fillId="0" borderId="19" xfId="0" applyNumberFormat="1" applyFont="1" applyBorder="1" applyAlignment="1">
      <alignment horizontal="center" vertical="center" wrapText="1"/>
    </xf>
    <xf numFmtId="0" fontId="20" fillId="48" borderId="19" xfId="0" applyFont="1" applyFill="1" applyBorder="1" applyAlignment="1">
      <alignment horizontal="left"/>
    </xf>
    <xf numFmtId="0" fontId="20" fillId="0" borderId="19" xfId="0" applyNumberFormat="1" applyFont="1" applyBorder="1" applyAlignment="1">
      <alignment vertical="top" wrapText="1"/>
    </xf>
    <xf numFmtId="4" fontId="20" fillId="0" borderId="24" xfId="0" applyNumberFormat="1" applyFont="1" applyFill="1" applyBorder="1" applyAlignment="1">
      <alignment horizontal="center" vertical="center"/>
    </xf>
    <xf numFmtId="4" fontId="20" fillId="0" borderId="19" xfId="0" applyNumberFormat="1" applyFont="1" applyFill="1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20" fillId="0" borderId="19" xfId="107" applyFont="1" applyFill="1" applyBorder="1" applyAlignment="1" applyProtection="1">
      <alignment horizontal="center" vertical="center" wrapText="1"/>
      <protection hidden="1"/>
    </xf>
    <xf numFmtId="3" fontId="20" fillId="0" borderId="19" xfId="0" applyNumberFormat="1" applyFont="1" applyFill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19" xfId="0" applyFill="1" applyBorder="1" applyAlignment="1">
      <alignment horizontal="center" vertical="center"/>
    </xf>
    <xf numFmtId="4" fontId="20" fillId="0" borderId="19" xfId="0" applyNumberFormat="1" applyFont="1" applyFill="1" applyBorder="1" applyAlignment="1">
      <alignment horizontal="center" vertical="center"/>
    </xf>
    <xf numFmtId="0" fontId="20" fillId="52" borderId="19" xfId="107" applyFont="1" applyFill="1" applyBorder="1" applyAlignment="1" applyProtection="1">
      <alignment horizontal="left" vertical="center" wrapText="1"/>
      <protection hidden="1"/>
    </xf>
    <xf numFmtId="0" fontId="20" fillId="52" borderId="19" xfId="107" applyFont="1" applyFill="1" applyBorder="1" applyAlignment="1" applyProtection="1">
      <alignment horizontal="center" vertical="center" wrapText="1"/>
      <protection hidden="1"/>
    </xf>
    <xf numFmtId="4" fontId="20" fillId="0" borderId="19" xfId="0" applyNumberFormat="1" applyFont="1" applyFill="1" applyBorder="1" applyAlignment="1">
      <alignment horizontal="center" vertical="center" wrapText="1"/>
    </xf>
    <xf numFmtId="0" fontId="20" fillId="0" borderId="19" xfId="107" applyFont="1" applyFill="1" applyBorder="1" applyAlignment="1" applyProtection="1">
      <alignment horizontal="center" vertical="center" wrapText="1"/>
      <protection hidden="1"/>
    </xf>
    <xf numFmtId="4" fontId="20" fillId="0" borderId="19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4" fontId="45" fillId="0" borderId="19" xfId="0" applyNumberFormat="1" applyFont="1" applyFill="1" applyBorder="1" applyAlignment="1">
      <alignment/>
    </xf>
    <xf numFmtId="49" fontId="45" fillId="50" borderId="19" xfId="107" applyNumberFormat="1" applyFont="1" applyFill="1" applyBorder="1" applyAlignment="1" applyProtection="1">
      <alignment horizontal="left" vertical="center" wrapText="1"/>
      <protection hidden="1"/>
    </xf>
    <xf numFmtId="3" fontId="45" fillId="50" borderId="19" xfId="107" applyNumberFormat="1" applyFont="1" applyFill="1" applyBorder="1" applyAlignment="1" applyProtection="1">
      <alignment horizontal="center" vertical="center" wrapText="1"/>
      <protection hidden="1"/>
    </xf>
    <xf numFmtId="173" fontId="20" fillId="0" borderId="19" xfId="0" applyNumberFormat="1" applyFont="1" applyFill="1" applyBorder="1" applyAlignment="1">
      <alignment horizontal="center" wrapText="1"/>
    </xf>
    <xf numFmtId="0" fontId="0" fillId="51" borderId="19" xfId="0" applyFont="1" applyFill="1" applyBorder="1" applyAlignment="1">
      <alignment horizontal="left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2" fontId="0" fillId="0" borderId="22" xfId="0" applyNumberFormat="1" applyFont="1" applyBorder="1" applyAlignment="1">
      <alignment horizontal="center" vertical="center" wrapText="1"/>
    </xf>
    <xf numFmtId="2" fontId="0" fillId="0" borderId="24" xfId="0" applyNumberFormat="1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 vertical="center" wrapText="1"/>
    </xf>
    <xf numFmtId="0" fontId="0" fillId="51" borderId="20" xfId="0" applyFont="1" applyFill="1" applyBorder="1" applyAlignment="1">
      <alignment horizontal="center" vertical="center" wrapText="1"/>
    </xf>
    <xf numFmtId="0" fontId="0" fillId="51" borderId="21" xfId="0" applyFont="1" applyFill="1" applyBorder="1" applyAlignment="1">
      <alignment horizontal="center" vertical="center" wrapText="1"/>
    </xf>
    <xf numFmtId="0" fontId="0" fillId="51" borderId="19" xfId="0" applyFont="1" applyFill="1" applyBorder="1" applyAlignment="1">
      <alignment horizontal="center" vertical="center" wrapText="1"/>
    </xf>
    <xf numFmtId="2" fontId="0" fillId="0" borderId="27" xfId="0" applyNumberFormat="1" applyFont="1" applyBorder="1" applyAlignment="1">
      <alignment horizontal="center" vertical="center" wrapText="1"/>
    </xf>
    <xf numFmtId="0" fontId="0" fillId="51" borderId="22" xfId="0" applyFont="1" applyFill="1" applyBorder="1" applyAlignment="1">
      <alignment horizontal="center" vertical="center"/>
    </xf>
    <xf numFmtId="0" fontId="0" fillId="51" borderId="24" xfId="0" applyFont="1" applyFill="1" applyBorder="1" applyAlignment="1">
      <alignment horizontal="center" vertical="center"/>
    </xf>
    <xf numFmtId="4" fontId="20" fillId="0" borderId="22" xfId="0" applyNumberFormat="1" applyFont="1" applyFill="1" applyBorder="1" applyAlignment="1">
      <alignment horizontal="center" vertical="center"/>
    </xf>
    <xf numFmtId="4" fontId="20" fillId="0" borderId="24" xfId="0" applyNumberFormat="1" applyFont="1" applyFill="1" applyBorder="1" applyAlignment="1">
      <alignment horizontal="center" vertical="center"/>
    </xf>
    <xf numFmtId="4" fontId="20" fillId="0" borderId="19" xfId="0" applyNumberFormat="1" applyFont="1" applyFill="1" applyBorder="1" applyAlignment="1">
      <alignment horizontal="center" vertical="center" wrapText="1"/>
    </xf>
    <xf numFmtId="4" fontId="20" fillId="0" borderId="19" xfId="0" applyNumberFormat="1" applyFont="1" applyFill="1" applyBorder="1" applyAlignment="1">
      <alignment horizontal="center" vertical="center"/>
    </xf>
    <xf numFmtId="4" fontId="20" fillId="0" borderId="20" xfId="0" applyNumberFormat="1" applyFont="1" applyFill="1" applyBorder="1" applyAlignment="1">
      <alignment horizontal="center" vertical="center" wrapText="1"/>
    </xf>
    <xf numFmtId="4" fontId="20" fillId="0" borderId="23" xfId="0" applyNumberFormat="1" applyFont="1" applyFill="1" applyBorder="1" applyAlignment="1">
      <alignment horizontal="center" vertical="center" wrapText="1"/>
    </xf>
    <xf numFmtId="4" fontId="20" fillId="0" borderId="2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0" fillId="0" borderId="19" xfId="107" applyFont="1" applyFill="1" applyBorder="1" applyAlignment="1" applyProtection="1">
      <alignment horizontal="center" vertical="center" wrapText="1"/>
      <protection hidden="1"/>
    </xf>
    <xf numFmtId="0" fontId="21" fillId="40" borderId="25" xfId="0" applyFont="1" applyFill="1" applyBorder="1" applyAlignment="1">
      <alignment horizontal="center" vertical="center"/>
    </xf>
    <xf numFmtId="0" fontId="21" fillId="40" borderId="26" xfId="0" applyFont="1" applyFill="1" applyBorder="1" applyAlignment="1">
      <alignment horizontal="center" vertical="center"/>
    </xf>
    <xf numFmtId="0" fontId="20" fillId="47" borderId="20" xfId="107" applyFont="1" applyFill="1" applyBorder="1" applyAlignment="1" applyProtection="1">
      <alignment horizontal="center" vertical="center" wrapText="1"/>
      <protection hidden="1"/>
    </xf>
    <xf numFmtId="0" fontId="20" fillId="47" borderId="23" xfId="107" applyFont="1" applyFill="1" applyBorder="1" applyAlignment="1" applyProtection="1">
      <alignment horizontal="center" vertical="center" wrapText="1"/>
      <protection hidden="1"/>
    </xf>
    <xf numFmtId="0" fontId="20" fillId="47" borderId="21" xfId="107" applyFont="1" applyFill="1" applyBorder="1" applyAlignment="1" applyProtection="1">
      <alignment horizontal="center" vertical="center" wrapText="1"/>
      <protection hidden="1"/>
    </xf>
    <xf numFmtId="4" fontId="1" fillId="0" borderId="20" xfId="0" applyNumberFormat="1" applyFont="1" applyFill="1" applyBorder="1" applyAlignment="1">
      <alignment horizontal="center" vertical="center" wrapText="1"/>
    </xf>
    <xf numFmtId="4" fontId="1" fillId="0" borderId="23" xfId="0" applyNumberFormat="1" applyFont="1" applyFill="1" applyBorder="1" applyAlignment="1">
      <alignment horizontal="center" vertical="center" wrapText="1"/>
    </xf>
    <xf numFmtId="4" fontId="1" fillId="0" borderId="21" xfId="0" applyNumberFormat="1" applyFont="1" applyFill="1" applyBorder="1" applyAlignment="1">
      <alignment horizontal="center" vertical="center" wrapText="1"/>
    </xf>
    <xf numFmtId="4" fontId="20" fillId="0" borderId="19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center" vertical="center"/>
    </xf>
    <xf numFmtId="4" fontId="1" fillId="0" borderId="24" xfId="0" applyNumberFormat="1" applyFont="1" applyBorder="1" applyAlignment="1">
      <alignment horizontal="center" vertical="center"/>
    </xf>
    <xf numFmtId="0" fontId="20" fillId="0" borderId="20" xfId="107" applyFont="1" applyFill="1" applyBorder="1" applyAlignment="1" applyProtection="1">
      <alignment horizontal="center" vertical="center" wrapText="1"/>
      <protection hidden="1"/>
    </xf>
    <xf numFmtId="0" fontId="20" fillId="0" borderId="23" xfId="107" applyFont="1" applyFill="1" applyBorder="1" applyAlignment="1" applyProtection="1">
      <alignment horizontal="center" vertical="center" wrapText="1"/>
      <protection hidden="1"/>
    </xf>
    <xf numFmtId="0" fontId="20" fillId="0" borderId="21" xfId="107" applyFont="1" applyFill="1" applyBorder="1" applyAlignment="1" applyProtection="1">
      <alignment horizontal="center" vertical="center" wrapText="1"/>
      <protection hidden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0" fillId="0" borderId="19" xfId="107" applyFont="1" applyFill="1" applyBorder="1" applyAlignment="1" applyProtection="1">
      <alignment horizontal="center" vertical="center" wrapText="1"/>
      <protection hidden="1"/>
    </xf>
    <xf numFmtId="0" fontId="20" fillId="0" borderId="20" xfId="107" applyFont="1" applyFill="1" applyBorder="1" applyAlignment="1" applyProtection="1">
      <alignment horizontal="center" vertical="center" wrapText="1"/>
      <protection hidden="1"/>
    </xf>
    <xf numFmtId="0" fontId="20" fillId="0" borderId="23" xfId="107" applyFont="1" applyFill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4" fontId="20" fillId="0" borderId="22" xfId="0" applyNumberFormat="1" applyFont="1" applyFill="1" applyBorder="1" applyAlignment="1">
      <alignment horizontal="center" vertical="center" wrapText="1"/>
    </xf>
    <xf numFmtId="4" fontId="20" fillId="0" borderId="28" xfId="0" applyNumberFormat="1" applyFont="1" applyFill="1" applyBorder="1" applyAlignment="1">
      <alignment horizontal="center" vertical="center" wrapText="1"/>
    </xf>
    <xf numFmtId="4" fontId="20" fillId="0" borderId="24" xfId="0" applyNumberFormat="1" applyFont="1" applyFill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0" fontId="2" fillId="40" borderId="25" xfId="0" applyFont="1" applyFill="1" applyBorder="1" applyAlignment="1">
      <alignment horizontal="center" vertical="center"/>
    </xf>
    <xf numFmtId="0" fontId="2" fillId="40" borderId="26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4" fontId="1" fillId="0" borderId="20" xfId="0" applyNumberFormat="1" applyFont="1" applyFill="1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/>
    </xf>
    <xf numFmtId="4" fontId="1" fillId="0" borderId="24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4" fontId="1" fillId="0" borderId="22" xfId="0" applyNumberFormat="1" applyFont="1" applyFill="1" applyBorder="1" applyAlignment="1">
      <alignment horizontal="center" vertical="center" wrapText="1"/>
    </xf>
    <xf numFmtId="4" fontId="1" fillId="0" borderId="28" xfId="0" applyNumberFormat="1" applyFont="1" applyFill="1" applyBorder="1" applyAlignment="1">
      <alignment horizontal="center" vertical="center" wrapText="1"/>
    </xf>
    <xf numFmtId="4" fontId="1" fillId="0" borderId="24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2" fillId="40" borderId="25" xfId="0" applyFont="1" applyFill="1" applyBorder="1" applyAlignment="1">
      <alignment horizontal="center" vertical="center"/>
    </xf>
    <xf numFmtId="0" fontId="2" fillId="40" borderId="26" xfId="0" applyFont="1" applyFill="1" applyBorder="1" applyAlignment="1">
      <alignment horizontal="center" vertical="center"/>
    </xf>
    <xf numFmtId="4" fontId="20" fillId="0" borderId="19" xfId="0" applyNumberFormat="1" applyFont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center" vertical="center" wrapText="1"/>
    </xf>
    <xf numFmtId="4" fontId="20" fillId="48" borderId="22" xfId="0" applyNumberFormat="1" applyFont="1" applyFill="1" applyBorder="1" applyAlignment="1">
      <alignment horizontal="center" vertical="center"/>
    </xf>
    <xf numFmtId="4" fontId="20" fillId="48" borderId="28" xfId="0" applyNumberFormat="1" applyFont="1" applyFill="1" applyBorder="1" applyAlignment="1">
      <alignment horizontal="center" vertical="center"/>
    </xf>
    <xf numFmtId="4" fontId="20" fillId="48" borderId="2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1" fillId="0" borderId="25" xfId="0" applyFont="1" applyFill="1" applyBorder="1" applyAlignment="1">
      <alignment horizontal="center" textRotation="49"/>
    </xf>
    <xf numFmtId="0" fontId="21" fillId="0" borderId="29" xfId="0" applyFont="1" applyFill="1" applyBorder="1" applyAlignment="1">
      <alignment horizontal="center" textRotation="49"/>
    </xf>
    <xf numFmtId="0" fontId="21" fillId="0" borderId="30" xfId="0" applyFont="1" applyFill="1" applyBorder="1" applyAlignment="1">
      <alignment horizontal="center" textRotation="49"/>
    </xf>
    <xf numFmtId="0" fontId="21" fillId="0" borderId="31" xfId="0" applyFont="1" applyFill="1" applyBorder="1" applyAlignment="1">
      <alignment horizontal="center" textRotation="49"/>
    </xf>
    <xf numFmtId="0" fontId="21" fillId="0" borderId="32" xfId="0" applyFont="1" applyFill="1" applyBorder="1" applyAlignment="1">
      <alignment horizontal="center" textRotation="49"/>
    </xf>
    <xf numFmtId="0" fontId="21" fillId="0" borderId="33" xfId="0" applyFont="1" applyFill="1" applyBorder="1" applyAlignment="1">
      <alignment horizontal="center" textRotation="49"/>
    </xf>
    <xf numFmtId="0" fontId="20" fillId="0" borderId="20" xfId="107" applyFont="1" applyFill="1" applyBorder="1" applyAlignment="1" applyProtection="1">
      <alignment horizontal="center" vertical="center" wrapText="1"/>
      <protection hidden="1"/>
    </xf>
    <xf numFmtId="0" fontId="20" fillId="0" borderId="23" xfId="107" applyFont="1" applyFill="1" applyBorder="1" applyAlignment="1" applyProtection="1">
      <alignment horizontal="center" vertical="center" wrapText="1"/>
      <protection hidden="1"/>
    </xf>
    <xf numFmtId="0" fontId="20" fillId="0" borderId="21" xfId="107" applyFont="1" applyFill="1" applyBorder="1" applyAlignment="1" applyProtection="1">
      <alignment horizontal="center" vertical="center" wrapText="1"/>
      <protection hidden="1"/>
    </xf>
    <xf numFmtId="3" fontId="20" fillId="0" borderId="20" xfId="107" applyNumberFormat="1" applyFont="1" applyFill="1" applyBorder="1" applyAlignment="1" applyProtection="1">
      <alignment horizontal="center" vertical="center" wrapText="1"/>
      <protection hidden="1"/>
    </xf>
    <xf numFmtId="3" fontId="20" fillId="0" borderId="21" xfId="107" applyNumberFormat="1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Fill="1" applyAlignment="1">
      <alignment horizontal="center" wrapText="1"/>
    </xf>
    <xf numFmtId="4" fontId="20" fillId="0" borderId="20" xfId="0" applyNumberFormat="1" applyFont="1" applyFill="1" applyBorder="1" applyAlignment="1">
      <alignment horizontal="center" vertical="center"/>
    </xf>
    <xf numFmtId="4" fontId="20" fillId="0" borderId="21" xfId="0" applyNumberFormat="1" applyFont="1" applyFill="1" applyBorder="1" applyAlignment="1">
      <alignment horizontal="center" vertical="center"/>
    </xf>
    <xf numFmtId="0" fontId="21" fillId="40" borderId="28" xfId="0" applyFont="1" applyFill="1" applyBorder="1" applyAlignment="1">
      <alignment horizontal="left"/>
    </xf>
    <xf numFmtId="0" fontId="20" fillId="0" borderId="22" xfId="107" applyFont="1" applyFill="1" applyBorder="1" applyAlignment="1" applyProtection="1">
      <alignment horizontal="center" vertical="center" wrapText="1"/>
      <protection hidden="1"/>
    </xf>
    <xf numFmtId="0" fontId="20" fillId="0" borderId="28" xfId="107" applyFont="1" applyFill="1" applyBorder="1" applyAlignment="1" applyProtection="1">
      <alignment horizontal="center" vertical="center" wrapText="1"/>
      <protection hidden="1"/>
    </xf>
    <xf numFmtId="0" fontId="20" fillId="0" borderId="24" xfId="107" applyFont="1" applyFill="1" applyBorder="1" applyAlignment="1" applyProtection="1">
      <alignment horizontal="center" vertical="center" wrapText="1"/>
      <protection hidden="1"/>
    </xf>
    <xf numFmtId="4" fontId="20" fillId="0" borderId="20" xfId="0" applyNumberFormat="1" applyFont="1" applyFill="1" applyBorder="1" applyAlignment="1">
      <alignment horizontal="center" vertical="center" wrapText="1"/>
    </xf>
    <xf numFmtId="4" fontId="20" fillId="0" borderId="23" xfId="0" applyNumberFormat="1" applyFont="1" applyFill="1" applyBorder="1" applyAlignment="1">
      <alignment horizontal="center" vertical="center" wrapText="1"/>
    </xf>
    <xf numFmtId="4" fontId="20" fillId="0" borderId="21" xfId="0" applyNumberFormat="1" applyFont="1" applyFill="1" applyBorder="1" applyAlignment="1">
      <alignment horizontal="center" vertical="center" wrapText="1"/>
    </xf>
    <xf numFmtId="4" fontId="20" fillId="0" borderId="19" xfId="0" applyNumberFormat="1" applyFont="1" applyFill="1" applyBorder="1" applyAlignment="1">
      <alignment horizontal="center" wrapText="1"/>
    </xf>
    <xf numFmtId="4" fontId="20" fillId="0" borderId="19" xfId="0" applyNumberFormat="1" applyFont="1" applyFill="1" applyBorder="1" applyAlignment="1">
      <alignment horizontal="center"/>
    </xf>
    <xf numFmtId="4" fontId="20" fillId="0" borderId="20" xfId="0" applyNumberFormat="1" applyFont="1" applyFill="1" applyBorder="1" applyAlignment="1">
      <alignment horizontal="center"/>
    </xf>
    <xf numFmtId="4" fontId="20" fillId="0" borderId="22" xfId="0" applyNumberFormat="1" applyFont="1" applyFill="1" applyBorder="1" applyAlignment="1">
      <alignment horizontal="center"/>
    </xf>
    <xf numFmtId="4" fontId="20" fillId="0" borderId="24" xfId="0" applyNumberFormat="1" applyFont="1" applyFill="1" applyBorder="1" applyAlignment="1">
      <alignment horizontal="center"/>
    </xf>
    <xf numFmtId="4" fontId="20" fillId="0" borderId="25" xfId="0" applyNumberFormat="1" applyFont="1" applyFill="1" applyBorder="1" applyAlignment="1">
      <alignment horizontal="center" vertical="center" textRotation="45" wrapText="1"/>
    </xf>
    <xf numFmtId="4" fontId="20" fillId="0" borderId="26" xfId="0" applyNumberFormat="1" applyFont="1" applyFill="1" applyBorder="1" applyAlignment="1">
      <alignment horizontal="center" vertical="center" textRotation="45" wrapText="1"/>
    </xf>
    <xf numFmtId="4" fontId="20" fillId="0" borderId="29" xfId="0" applyNumberFormat="1" applyFont="1" applyFill="1" applyBorder="1" applyAlignment="1">
      <alignment horizontal="center" vertical="center" textRotation="45" wrapText="1"/>
    </xf>
    <xf numFmtId="4" fontId="20" fillId="0" borderId="30" xfId="0" applyNumberFormat="1" applyFont="1" applyFill="1" applyBorder="1" applyAlignment="1">
      <alignment horizontal="center" vertical="center" textRotation="45" wrapText="1"/>
    </xf>
    <xf numFmtId="4" fontId="20" fillId="0" borderId="0" xfId="0" applyNumberFormat="1" applyFont="1" applyFill="1" applyBorder="1" applyAlignment="1">
      <alignment horizontal="center" vertical="center" textRotation="45" wrapText="1"/>
    </xf>
    <xf numFmtId="4" fontId="20" fillId="0" borderId="31" xfId="0" applyNumberFormat="1" applyFont="1" applyFill="1" applyBorder="1" applyAlignment="1">
      <alignment horizontal="center" vertical="center" textRotation="45" wrapText="1"/>
    </xf>
    <xf numFmtId="4" fontId="20" fillId="0" borderId="32" xfId="0" applyNumberFormat="1" applyFont="1" applyFill="1" applyBorder="1" applyAlignment="1">
      <alignment horizontal="center" vertical="center" textRotation="45" wrapText="1"/>
    </xf>
    <xf numFmtId="4" fontId="20" fillId="0" borderId="27" xfId="0" applyNumberFormat="1" applyFont="1" applyFill="1" applyBorder="1" applyAlignment="1">
      <alignment horizontal="center" vertical="center" textRotation="45" wrapText="1"/>
    </xf>
    <xf numFmtId="4" fontId="20" fillId="0" borderId="33" xfId="0" applyNumberFormat="1" applyFont="1" applyFill="1" applyBorder="1" applyAlignment="1">
      <alignment horizontal="center" vertical="center" textRotation="45" wrapText="1"/>
    </xf>
    <xf numFmtId="0" fontId="21" fillId="0" borderId="0" xfId="0" applyFont="1" applyAlignment="1">
      <alignment horizontal="center"/>
    </xf>
    <xf numFmtId="0" fontId="21" fillId="40" borderId="22" xfId="0" applyFont="1" applyFill="1" applyBorder="1" applyAlignment="1">
      <alignment horizontal="left" vertical="center"/>
    </xf>
    <xf numFmtId="0" fontId="21" fillId="40" borderId="28" xfId="0" applyFont="1" applyFill="1" applyBorder="1" applyAlignment="1">
      <alignment horizontal="left" vertical="center"/>
    </xf>
    <xf numFmtId="0" fontId="20" fillId="0" borderId="19" xfId="107" applyFont="1" applyFill="1" applyBorder="1" applyAlignment="1" applyProtection="1">
      <alignment horizontal="center" vertical="center" wrapText="1"/>
      <protection hidden="1"/>
    </xf>
    <xf numFmtId="0" fontId="1" fillId="0" borderId="19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0" fontId="2" fillId="40" borderId="26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4" fontId="20" fillId="0" borderId="19" xfId="0" applyNumberFormat="1" applyFont="1" applyBorder="1" applyAlignment="1">
      <alignment horizontal="center" vertical="center"/>
    </xf>
    <xf numFmtId="4" fontId="20" fillId="0" borderId="22" xfId="0" applyNumberFormat="1" applyFont="1" applyBorder="1" applyAlignment="1">
      <alignment horizontal="center" vertical="center"/>
    </xf>
    <xf numFmtId="4" fontId="20" fillId="0" borderId="24" xfId="0" applyNumberFormat="1" applyFont="1" applyBorder="1" applyAlignment="1">
      <alignment horizontal="center" vertical="center"/>
    </xf>
    <xf numFmtId="4" fontId="20" fillId="0" borderId="19" xfId="0" applyNumberFormat="1" applyFont="1" applyFill="1" applyBorder="1" applyAlignment="1">
      <alignment horizontal="center" vertical="center" wrapText="1"/>
    </xf>
    <xf numFmtId="4" fontId="0" fillId="0" borderId="20" xfId="0" applyNumberFormat="1" applyFont="1" applyFill="1" applyBorder="1" applyAlignment="1">
      <alignment horizontal="center" vertical="center" wrapText="1"/>
    </xf>
    <xf numFmtId="4" fontId="0" fillId="0" borderId="23" xfId="0" applyNumberFormat="1" applyFont="1" applyFill="1" applyBorder="1" applyAlignment="1">
      <alignment horizontal="center" vertical="center" wrapText="1"/>
    </xf>
    <xf numFmtId="4" fontId="0" fillId="0" borderId="21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left"/>
    </xf>
    <xf numFmtId="0" fontId="49" fillId="0" borderId="19" xfId="107" applyFont="1" applyFill="1" applyBorder="1" applyAlignment="1" applyProtection="1">
      <alignment horizontal="left" vertical="center" wrapText="1"/>
      <protection hidden="1"/>
    </xf>
    <xf numFmtId="0" fontId="49" fillId="0" borderId="19" xfId="109" applyFont="1" applyFill="1" applyBorder="1" applyAlignment="1">
      <alignment horizontal="left"/>
      <protection/>
    </xf>
  </cellXfs>
  <cellStyles count="125">
    <cellStyle name="Normal" xfId="0"/>
    <cellStyle name="20% — акцент1" xfId="15"/>
    <cellStyle name="20% - Акцент1 2" xfId="16"/>
    <cellStyle name="20% - Акцент1 2 2" xfId="17"/>
    <cellStyle name="20% — акцент2" xfId="18"/>
    <cellStyle name="20% - Акцент2 2" xfId="19"/>
    <cellStyle name="20% - Акцент2 2 2" xfId="20"/>
    <cellStyle name="20% — акцент3" xfId="21"/>
    <cellStyle name="20% - Акцент3 2" xfId="22"/>
    <cellStyle name="20% - Акцент3 2 2" xfId="23"/>
    <cellStyle name="20% — акцент4" xfId="24"/>
    <cellStyle name="20% - Акцент4 2" xfId="25"/>
    <cellStyle name="20% - Акцент4 2 2" xfId="26"/>
    <cellStyle name="20% — акцент5" xfId="27"/>
    <cellStyle name="20% - Акцент5 2" xfId="28"/>
    <cellStyle name="20% - Акцент5 2 2" xfId="29"/>
    <cellStyle name="20% — акцент6" xfId="30"/>
    <cellStyle name="20% - Акцент6 2" xfId="31"/>
    <cellStyle name="20% - Акцент6 2 2" xfId="32"/>
    <cellStyle name="40% — акцент1" xfId="33"/>
    <cellStyle name="40% - Акцент1 2" xfId="34"/>
    <cellStyle name="40% - Акцент1 2 2" xfId="35"/>
    <cellStyle name="40% — акцент2" xfId="36"/>
    <cellStyle name="40% - Акцент2 2" xfId="37"/>
    <cellStyle name="40% - Акцент2 2 2" xfId="38"/>
    <cellStyle name="40% — акцент3" xfId="39"/>
    <cellStyle name="40% - Акцент3 2" xfId="40"/>
    <cellStyle name="40% - Акцент3 2 2" xfId="41"/>
    <cellStyle name="40% — акцент4" xfId="42"/>
    <cellStyle name="40% - Акцент4 2" xfId="43"/>
    <cellStyle name="40% - Акцент4 2 2" xfId="44"/>
    <cellStyle name="40% — акцент5" xfId="45"/>
    <cellStyle name="40% - Акцент5 2" xfId="46"/>
    <cellStyle name="40% - Акцент5 2 2" xfId="47"/>
    <cellStyle name="40% — акцент6" xfId="48"/>
    <cellStyle name="40% - Акцент6 2" xfId="49"/>
    <cellStyle name="40% - Акцент6 2 2" xfId="50"/>
    <cellStyle name="60% — акцент1" xfId="51"/>
    <cellStyle name="60% - Акцент1 2" xfId="52"/>
    <cellStyle name="60% — акцент2" xfId="53"/>
    <cellStyle name="60% - Акцент2 2" xfId="54"/>
    <cellStyle name="60% — акцент3" xfId="55"/>
    <cellStyle name="60% - Акцент3 2" xfId="56"/>
    <cellStyle name="60% — акцент4" xfId="57"/>
    <cellStyle name="60% - Акцент4 2" xfId="58"/>
    <cellStyle name="60% — акцент5" xfId="59"/>
    <cellStyle name="60% - Акцент5 2" xfId="60"/>
    <cellStyle name="60% — акцент6" xfId="61"/>
    <cellStyle name="60% - Акцент6 2" xfId="62"/>
    <cellStyle name="Акцент1" xfId="63"/>
    <cellStyle name="Акцент1 2" xfId="64"/>
    <cellStyle name="Акцент2" xfId="65"/>
    <cellStyle name="Акцент2 2" xfId="66"/>
    <cellStyle name="Акцент3" xfId="67"/>
    <cellStyle name="Акцент3 2" xfId="68"/>
    <cellStyle name="Акцент4" xfId="69"/>
    <cellStyle name="Акцент4 2" xfId="70"/>
    <cellStyle name="Акцент5" xfId="71"/>
    <cellStyle name="Акцент5 2" xfId="72"/>
    <cellStyle name="Акцент6" xfId="73"/>
    <cellStyle name="Акцент6 2" xfId="74"/>
    <cellStyle name="Ввод " xfId="75"/>
    <cellStyle name="Ввод  2" xfId="76"/>
    <cellStyle name="Вывод" xfId="77"/>
    <cellStyle name="Вывод 2" xfId="78"/>
    <cellStyle name="Вычисление" xfId="79"/>
    <cellStyle name="Вычисление 2" xfId="80"/>
    <cellStyle name="Currency" xfId="81"/>
    <cellStyle name="Currency [0]" xfId="82"/>
    <cellStyle name="Заголовок 1" xfId="83"/>
    <cellStyle name="Заголовок 1 2" xfId="84"/>
    <cellStyle name="Заголовок 2" xfId="85"/>
    <cellStyle name="Заголовок 2 2" xfId="86"/>
    <cellStyle name="Заголовок 3" xfId="87"/>
    <cellStyle name="Заголовок 3 2" xfId="88"/>
    <cellStyle name="Заголовок 4" xfId="89"/>
    <cellStyle name="Заголовок 4 2" xfId="90"/>
    <cellStyle name="Итог" xfId="91"/>
    <cellStyle name="Итог 2" xfId="92"/>
    <cellStyle name="Итог 2 2" xfId="93"/>
    <cellStyle name="Контрольная ячейка" xfId="94"/>
    <cellStyle name="Контрольная ячейка 2" xfId="95"/>
    <cellStyle name="Название" xfId="96"/>
    <cellStyle name="Название 2" xfId="97"/>
    <cellStyle name="Нейтральный" xfId="98"/>
    <cellStyle name="Нейтральный 2" xfId="99"/>
    <cellStyle name="Обычный 10" xfId="100"/>
    <cellStyle name="Обычный 2" xfId="101"/>
    <cellStyle name="Обычный 2 2" xfId="102"/>
    <cellStyle name="Обычный 2 3" xfId="103"/>
    <cellStyle name="Обычный 2 4" xfId="104"/>
    <cellStyle name="Обычный 2_СВОД на 01.07.14" xfId="105"/>
    <cellStyle name="Обычный 3" xfId="106"/>
    <cellStyle name="Обычный 4" xfId="107"/>
    <cellStyle name="Обычный 5" xfId="108"/>
    <cellStyle name="Обычный 5 2" xfId="109"/>
    <cellStyle name="Обычный 5 3" xfId="110"/>
    <cellStyle name="Обычный 5 3 2" xfId="111"/>
    <cellStyle name="Обычный 5 4" xfId="112"/>
    <cellStyle name="Обычный 5 4 2" xfId="113"/>
    <cellStyle name="Обычный 6" xfId="114"/>
    <cellStyle name="Обычный 7" xfId="115"/>
    <cellStyle name="Обычный 8" xfId="116"/>
    <cellStyle name="Обычный 9" xfId="117"/>
    <cellStyle name="Плохой" xfId="118"/>
    <cellStyle name="Плохой 2" xfId="119"/>
    <cellStyle name="Пояснение" xfId="120"/>
    <cellStyle name="Пояснение 2" xfId="121"/>
    <cellStyle name="Примечание" xfId="122"/>
    <cellStyle name="Примечание 2" xfId="123"/>
    <cellStyle name="Примечание 2 2" xfId="124"/>
    <cellStyle name="Percent" xfId="125"/>
    <cellStyle name="Процентный 2" xfId="126"/>
    <cellStyle name="Связанная ячейка" xfId="127"/>
    <cellStyle name="Связанная ячейка 2" xfId="128"/>
    <cellStyle name="Текст предупреждения" xfId="129"/>
    <cellStyle name="Текст предупреждения 2" xfId="130"/>
    <cellStyle name="Comma" xfId="131"/>
    <cellStyle name="Comma [0]" xfId="132"/>
    <cellStyle name="Финансовый 2" xfId="133"/>
    <cellStyle name="Финансовый 3" xfId="134"/>
    <cellStyle name="Финансовый 3 2" xfId="135"/>
    <cellStyle name="Финансовый 3 3" xfId="136"/>
    <cellStyle name="Хороший" xfId="137"/>
    <cellStyle name="Хороший 2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1\Users\Ekonom6\AppData\Roaming\Microsoft\Excel\&#1057;&#1042;&#1054;&#1044;%20&#1052;&#1050;&#1044;%20&#1080;%20&#1048;&#1046;&#1044;%20&#1091;&#1090;&#1086;&#1095;&#1085;&#1077;&#1085;&#1080;&#1077;%20&#1085;&#1072;%2001.08%20(version%2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1\Obmen\&#1046;&#1080;&#1083;&#1092;&#1086;&#1085;&#1076;\&#1057;&#1042;&#1054;&#1044;%20&#1052;&#1050;&#1044;%20&#1080;%20&#1048;&#1046;&#1044;%20&#1091;&#1090;&#1086;&#1095;&#1085;&#1077;&#1085;&#1080;&#1077;%20&#1085;&#1072;%2001.08.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1\Users\Ekonom6\AppData\Roaming\Microsoft\Excel\&#1057;&#1042;&#1054;&#1044;%20&#1052;&#1050;&#1044;%20&#1080;%20&#1048;&#1046;&#1044;%20&#1091;&#1090;&#1086;&#1095;&#1085;&#1077;&#1085;&#1080;&#1077;%20&#1085;&#1072;%2001%20(version%2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!&#1059;&#1087;&#1088;&#1072;&#1074;&#1083;&#1077;&#1085;&#1080;&#1077;%20&#1101;&#1082;&#1086;&#1085;&#1086;&#1084;&#1080;&#1095;&#1077;&#1089;&#1082;&#1086;&#1075;&#1086;%20&#1088;&#1072;&#1079;&#1074;&#1080;&#1090;&#1080;&#1103;\&#1058;&#1072;&#1088;&#1072;&#1083;&#1080;&#1085;&#1072;\#&#1054;&#1058;&#1063;&#1045;&#1058;&#1067;\&#1076;&#1083;&#1103;%20&#1050;&#1080;&#1088;&#1080;&#1085;&#1086;&#1081;\&#1054;&#1090;&#1095;&#1077;&#1090;%20&#1082;%2015%20&#1095;&#1080;&#1089;&#1083;&#1091;\2023\#&#1086;&#1090;&#1095;&#1077;&#1090;%202023%20&#8212;%20&#1085;&#1072;%20&#1089;&#1072;&#1081;&#1090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!&#1059;&#1087;&#1088;&#1072;&#1074;&#1083;&#1077;&#1085;&#1080;&#1077;%20&#1101;&#1082;&#1086;&#1085;&#1086;&#1084;&#1080;&#1095;&#1077;&#1089;&#1082;&#1086;&#1075;&#1086;%20&#1088;&#1072;&#1079;&#1074;&#1080;&#1090;&#1080;&#1103;\&#1058;&#1072;&#1088;&#1072;&#1083;&#1080;&#1085;&#1072;\#&#1054;&#1058;&#1063;&#1045;&#1058;&#1067;\&#1076;&#1083;&#1103;%20&#1050;&#1080;&#1088;&#1080;&#1085;&#1086;&#1081;\&#1054;&#1090;&#1095;&#1077;&#1090;%20&#1082;%2015%20&#1095;&#1080;&#1089;&#1083;&#1091;\2024\#&#1086;&#1090;&#1095;&#1077;&#1090;%202024%20&#8212;%20&#1085;&#1072;%20&#1089;&#1072;&#1081;&#109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зменения"/>
      <sheetName val="МКД"/>
      <sheetName val="ЖД"/>
      <sheetName val="снесены, расселены"/>
      <sheetName val="Отчёт"/>
      <sheetName val="тл 1-жилфонд"/>
      <sheetName val="стр.2 1-жф"/>
      <sheetName val="стр.3 1-жф"/>
      <sheetName val="стр.4 1-жф"/>
      <sheetName val="стр.5_6 1-жф"/>
      <sheetName val="тл 22-жкх"/>
      <sheetName val="22-жкх"/>
      <sheetName val="Лист1"/>
    </sheetNames>
    <sheetDataSet>
      <sheetData sheetId="1">
        <row r="7">
          <cell r="H7">
            <v>16</v>
          </cell>
        </row>
        <row r="11">
          <cell r="H11">
            <v>12</v>
          </cell>
        </row>
        <row r="12">
          <cell r="H12">
            <v>12</v>
          </cell>
        </row>
        <row r="14">
          <cell r="H14">
            <v>16</v>
          </cell>
        </row>
        <row r="15">
          <cell r="H15">
            <v>24</v>
          </cell>
        </row>
        <row r="16">
          <cell r="H16">
            <v>16</v>
          </cell>
        </row>
        <row r="17">
          <cell r="H17">
            <v>12</v>
          </cell>
        </row>
        <row r="20">
          <cell r="H20">
            <v>12</v>
          </cell>
        </row>
        <row r="21">
          <cell r="H21">
            <v>12</v>
          </cell>
        </row>
        <row r="22">
          <cell r="H22">
            <v>6</v>
          </cell>
        </row>
        <row r="24">
          <cell r="H24">
            <v>24</v>
          </cell>
        </row>
        <row r="25">
          <cell r="H25">
            <v>12</v>
          </cell>
        </row>
        <row r="26">
          <cell r="H26">
            <v>5</v>
          </cell>
        </row>
        <row r="28">
          <cell r="H28">
            <v>12</v>
          </cell>
        </row>
        <row r="29">
          <cell r="H29">
            <v>20</v>
          </cell>
        </row>
        <row r="30">
          <cell r="H30">
            <v>20</v>
          </cell>
        </row>
        <row r="31">
          <cell r="H31">
            <v>33</v>
          </cell>
        </row>
        <row r="32">
          <cell r="H32">
            <v>72</v>
          </cell>
        </row>
        <row r="33">
          <cell r="H33">
            <v>26</v>
          </cell>
        </row>
        <row r="34">
          <cell r="H34">
            <v>8</v>
          </cell>
        </row>
        <row r="35">
          <cell r="H35">
            <v>8</v>
          </cell>
        </row>
        <row r="36">
          <cell r="H36">
            <v>12</v>
          </cell>
        </row>
        <row r="37">
          <cell r="H37">
            <v>8</v>
          </cell>
        </row>
        <row r="38">
          <cell r="H38">
            <v>12</v>
          </cell>
        </row>
        <row r="40">
          <cell r="H40">
            <v>12</v>
          </cell>
        </row>
        <row r="41">
          <cell r="H41">
            <v>12</v>
          </cell>
        </row>
        <row r="42">
          <cell r="H42">
            <v>12</v>
          </cell>
        </row>
        <row r="44">
          <cell r="H44">
            <v>12</v>
          </cell>
        </row>
        <row r="46">
          <cell r="H46">
            <v>9</v>
          </cell>
        </row>
        <row r="47">
          <cell r="H47">
            <v>12</v>
          </cell>
        </row>
        <row r="48">
          <cell r="H48">
            <v>12</v>
          </cell>
        </row>
        <row r="49">
          <cell r="H49">
            <v>8</v>
          </cell>
        </row>
        <row r="50">
          <cell r="H50">
            <v>12</v>
          </cell>
        </row>
        <row r="51">
          <cell r="H51">
            <v>12</v>
          </cell>
        </row>
        <row r="52">
          <cell r="H52">
            <v>12</v>
          </cell>
        </row>
        <row r="55">
          <cell r="H55">
            <v>12</v>
          </cell>
        </row>
        <row r="57">
          <cell r="H57">
            <v>12</v>
          </cell>
        </row>
        <row r="59">
          <cell r="H59">
            <v>12</v>
          </cell>
        </row>
        <row r="60">
          <cell r="H60">
            <v>12</v>
          </cell>
        </row>
        <row r="62">
          <cell r="H62">
            <v>3</v>
          </cell>
        </row>
        <row r="63">
          <cell r="H63">
            <v>12</v>
          </cell>
        </row>
        <row r="64">
          <cell r="H64">
            <v>12</v>
          </cell>
        </row>
        <row r="65">
          <cell r="H65">
            <v>12</v>
          </cell>
        </row>
        <row r="68">
          <cell r="H68">
            <v>12</v>
          </cell>
        </row>
        <row r="69">
          <cell r="H69">
            <v>49</v>
          </cell>
        </row>
        <row r="123">
          <cell r="H123">
            <v>126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зменения"/>
      <sheetName val="МКД"/>
      <sheetName val="ЖД"/>
      <sheetName val="снесены, расселены"/>
      <sheetName val="Отчёт"/>
      <sheetName val="тл 1-жилфонд"/>
      <sheetName val="стр.2 1-жф"/>
      <sheetName val="стр.3 1-жф"/>
      <sheetName val="стр.4 1-жф"/>
      <sheetName val="стр.5_6 1-жф"/>
      <sheetName val="тл 22-жкх"/>
      <sheetName val="22-жкх"/>
      <sheetName val="Лист1"/>
    </sheetNames>
    <sheetDataSet>
      <sheetData sheetId="1">
        <row r="8">
          <cell r="H8">
            <v>16</v>
          </cell>
        </row>
        <row r="10">
          <cell r="H10">
            <v>12</v>
          </cell>
        </row>
        <row r="12">
          <cell r="H12">
            <v>12</v>
          </cell>
        </row>
        <row r="13">
          <cell r="H13">
            <v>13</v>
          </cell>
        </row>
        <row r="15">
          <cell r="H15">
            <v>24</v>
          </cell>
        </row>
        <row r="16">
          <cell r="H16">
            <v>16</v>
          </cell>
        </row>
        <row r="32">
          <cell r="H32">
            <v>72</v>
          </cell>
        </row>
        <row r="69">
          <cell r="H69">
            <v>49</v>
          </cell>
        </row>
        <row r="76">
          <cell r="H76">
            <v>72</v>
          </cell>
        </row>
        <row r="94">
          <cell r="H94">
            <v>84</v>
          </cell>
        </row>
        <row r="114">
          <cell r="H114">
            <v>18</v>
          </cell>
        </row>
        <row r="115">
          <cell r="H115">
            <v>18</v>
          </cell>
        </row>
        <row r="117">
          <cell r="H117">
            <v>15</v>
          </cell>
        </row>
        <row r="119">
          <cell r="H119">
            <v>18</v>
          </cell>
        </row>
        <row r="120">
          <cell r="H120">
            <v>18</v>
          </cell>
        </row>
        <row r="121">
          <cell r="H121">
            <v>35</v>
          </cell>
        </row>
        <row r="167">
          <cell r="H167">
            <v>58</v>
          </cell>
        </row>
        <row r="168">
          <cell r="H168">
            <v>19</v>
          </cell>
        </row>
        <row r="169">
          <cell r="H169">
            <v>60</v>
          </cell>
        </row>
        <row r="170">
          <cell r="H170">
            <v>60</v>
          </cell>
        </row>
        <row r="173">
          <cell r="H173">
            <v>46</v>
          </cell>
        </row>
        <row r="181">
          <cell r="H181">
            <v>24</v>
          </cell>
        </row>
        <row r="192">
          <cell r="H192">
            <v>24</v>
          </cell>
        </row>
        <row r="206">
          <cell r="H206">
            <v>143</v>
          </cell>
        </row>
        <row r="228">
          <cell r="H228">
            <v>98</v>
          </cell>
        </row>
        <row r="231">
          <cell r="H231">
            <v>2</v>
          </cell>
        </row>
        <row r="232">
          <cell r="H232">
            <v>12</v>
          </cell>
        </row>
        <row r="235">
          <cell r="H235">
            <v>8</v>
          </cell>
        </row>
        <row r="238">
          <cell r="H238">
            <v>19</v>
          </cell>
        </row>
        <row r="239">
          <cell r="H239">
            <v>12</v>
          </cell>
        </row>
        <row r="242">
          <cell r="H242">
            <v>12</v>
          </cell>
        </row>
        <row r="243">
          <cell r="H243">
            <v>12</v>
          </cell>
        </row>
        <row r="250">
          <cell r="H250">
            <v>4</v>
          </cell>
        </row>
        <row r="256">
          <cell r="H256">
            <v>12</v>
          </cell>
        </row>
        <row r="276">
          <cell r="H276">
            <v>16</v>
          </cell>
        </row>
        <row r="339">
          <cell r="H339">
            <v>12</v>
          </cell>
        </row>
        <row r="352">
          <cell r="H352">
            <v>96</v>
          </cell>
        </row>
        <row r="353">
          <cell r="H353">
            <v>60</v>
          </cell>
        </row>
        <row r="370">
          <cell r="H370">
            <v>12</v>
          </cell>
        </row>
        <row r="377">
          <cell r="H377">
            <v>12</v>
          </cell>
        </row>
        <row r="382">
          <cell r="H382">
            <v>12</v>
          </cell>
        </row>
        <row r="386">
          <cell r="H386">
            <v>12</v>
          </cell>
        </row>
      </sheetData>
      <sheetData sheetId="3">
        <row r="129">
          <cell r="J129">
            <v>14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зменения"/>
      <sheetName val="МКД"/>
      <sheetName val="ЖД"/>
      <sheetName val="снесены, расселены"/>
      <sheetName val="Отчёт"/>
      <sheetName val="тл 1-жилфонд"/>
      <sheetName val="стр.2 1-жф"/>
      <sheetName val="стр.3 1-жф"/>
      <sheetName val="стр.4 1-жф"/>
      <sheetName val="стр.5_6 1-жф"/>
      <sheetName val="тл 22-жкх"/>
      <sheetName val="22-жкх"/>
      <sheetName val="Лист1"/>
    </sheetNames>
    <sheetDataSet>
      <sheetData sheetId="1">
        <row r="70">
          <cell r="H70">
            <v>12</v>
          </cell>
        </row>
        <row r="72">
          <cell r="H72">
            <v>12</v>
          </cell>
        </row>
        <row r="73">
          <cell r="H73">
            <v>12</v>
          </cell>
        </row>
        <row r="74">
          <cell r="H74">
            <v>8</v>
          </cell>
        </row>
        <row r="75">
          <cell r="H75">
            <v>24</v>
          </cell>
        </row>
        <row r="76">
          <cell r="H76">
            <v>72</v>
          </cell>
        </row>
        <row r="78">
          <cell r="H78">
            <v>12</v>
          </cell>
        </row>
        <row r="79">
          <cell r="H79">
            <v>12</v>
          </cell>
        </row>
        <row r="80">
          <cell r="H80">
            <v>12</v>
          </cell>
        </row>
        <row r="81">
          <cell r="H81">
            <v>12</v>
          </cell>
        </row>
        <row r="84">
          <cell r="H84">
            <v>8</v>
          </cell>
        </row>
        <row r="85">
          <cell r="H85">
            <v>12</v>
          </cell>
        </row>
        <row r="86">
          <cell r="H86">
            <v>12</v>
          </cell>
        </row>
        <row r="88">
          <cell r="H88">
            <v>12</v>
          </cell>
        </row>
        <row r="89">
          <cell r="H89">
            <v>12</v>
          </cell>
        </row>
        <row r="93">
          <cell r="H93">
            <v>20</v>
          </cell>
        </row>
        <row r="94">
          <cell r="H94">
            <v>84</v>
          </cell>
        </row>
        <row r="95">
          <cell r="H95">
            <v>8</v>
          </cell>
        </row>
        <row r="96">
          <cell r="H96">
            <v>8</v>
          </cell>
        </row>
        <row r="97">
          <cell r="H97">
            <v>8</v>
          </cell>
        </row>
        <row r="98">
          <cell r="H98">
            <v>20</v>
          </cell>
        </row>
        <row r="99">
          <cell r="H99">
            <v>12</v>
          </cell>
        </row>
        <row r="100">
          <cell r="H100">
            <v>12</v>
          </cell>
        </row>
        <row r="101">
          <cell r="H101">
            <v>12</v>
          </cell>
        </row>
        <row r="102">
          <cell r="H102">
            <v>12</v>
          </cell>
        </row>
        <row r="105">
          <cell r="H105">
            <v>8</v>
          </cell>
        </row>
        <row r="107">
          <cell r="H107">
            <v>12</v>
          </cell>
        </row>
        <row r="108">
          <cell r="H108">
            <v>12</v>
          </cell>
        </row>
        <row r="109">
          <cell r="H109">
            <v>12</v>
          </cell>
        </row>
        <row r="111">
          <cell r="H111">
            <v>12</v>
          </cell>
        </row>
        <row r="112">
          <cell r="H112">
            <v>12</v>
          </cell>
        </row>
        <row r="113">
          <cell r="H113">
            <v>18</v>
          </cell>
        </row>
        <row r="114">
          <cell r="H114">
            <v>18</v>
          </cell>
        </row>
        <row r="115">
          <cell r="H115">
            <v>18</v>
          </cell>
        </row>
        <row r="116">
          <cell r="H116">
            <v>12</v>
          </cell>
        </row>
        <row r="117">
          <cell r="H117">
            <v>15</v>
          </cell>
        </row>
        <row r="118">
          <cell r="H118">
            <v>21</v>
          </cell>
        </row>
        <row r="119">
          <cell r="H119">
            <v>18</v>
          </cell>
        </row>
        <row r="120">
          <cell r="H120">
            <v>18</v>
          </cell>
        </row>
        <row r="121">
          <cell r="H121">
            <v>35</v>
          </cell>
        </row>
        <row r="122">
          <cell r="H122">
            <v>12</v>
          </cell>
        </row>
        <row r="123">
          <cell r="H123">
            <v>126</v>
          </cell>
        </row>
        <row r="125">
          <cell r="H125">
            <v>12</v>
          </cell>
        </row>
        <row r="128">
          <cell r="H128">
            <v>12</v>
          </cell>
        </row>
        <row r="129">
          <cell r="H129">
            <v>8</v>
          </cell>
        </row>
        <row r="130">
          <cell r="H130">
            <v>12</v>
          </cell>
        </row>
        <row r="131">
          <cell r="H131">
            <v>12</v>
          </cell>
        </row>
        <row r="132">
          <cell r="H132">
            <v>8</v>
          </cell>
        </row>
        <row r="133">
          <cell r="H133">
            <v>8</v>
          </cell>
        </row>
        <row r="136">
          <cell r="H136">
            <v>12</v>
          </cell>
        </row>
        <row r="137">
          <cell r="H137">
            <v>11</v>
          </cell>
        </row>
        <row r="138">
          <cell r="H138">
            <v>30</v>
          </cell>
        </row>
        <row r="139">
          <cell r="H139">
            <v>12</v>
          </cell>
        </row>
        <row r="140">
          <cell r="H140">
            <v>12</v>
          </cell>
        </row>
        <row r="141">
          <cell r="H141">
            <v>4</v>
          </cell>
        </row>
        <row r="143">
          <cell r="H143">
            <v>12</v>
          </cell>
        </row>
        <row r="144">
          <cell r="H144">
            <v>12</v>
          </cell>
        </row>
        <row r="145">
          <cell r="H145">
            <v>12</v>
          </cell>
        </row>
        <row r="146">
          <cell r="H146">
            <v>35</v>
          </cell>
        </row>
        <row r="147">
          <cell r="H147">
            <v>12</v>
          </cell>
        </row>
        <row r="148">
          <cell r="H148">
            <v>12</v>
          </cell>
        </row>
        <row r="149">
          <cell r="H149">
            <v>12</v>
          </cell>
        </row>
        <row r="152">
          <cell r="H152">
            <v>12</v>
          </cell>
        </row>
        <row r="154">
          <cell r="H154">
            <v>12</v>
          </cell>
        </row>
        <row r="155">
          <cell r="H155">
            <v>27</v>
          </cell>
        </row>
        <row r="156">
          <cell r="H156">
            <v>12</v>
          </cell>
        </row>
        <row r="157">
          <cell r="H157">
            <v>12</v>
          </cell>
        </row>
        <row r="161">
          <cell r="H161">
            <v>16</v>
          </cell>
        </row>
        <row r="164">
          <cell r="H164">
            <v>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Я-1 "/>
      <sheetName val="Я-2"/>
      <sheetName val="Я-3"/>
      <sheetName val="Я-4"/>
      <sheetName val="Ф-1 "/>
      <sheetName val="Ф-2"/>
      <sheetName val="Ф-3"/>
      <sheetName val="Ф-4"/>
      <sheetName val="М-1"/>
      <sheetName val="М-2"/>
      <sheetName val="М-3"/>
      <sheetName val="М-4"/>
      <sheetName val="А-1"/>
      <sheetName val="А-2"/>
      <sheetName val="А-3"/>
      <sheetName val="А-4"/>
      <sheetName val="Май-1 "/>
      <sheetName val="Май-2"/>
      <sheetName val="Май-3"/>
      <sheetName val="Май-4"/>
      <sheetName val="Июнь-1 "/>
      <sheetName val="Июнь-2"/>
      <sheetName val="Июнь-3 "/>
      <sheetName val="Июнь-4 "/>
      <sheetName val="И-1 "/>
      <sheetName val="И-2"/>
      <sheetName val="И-3"/>
      <sheetName val="И-4"/>
      <sheetName val="АВГ-1 "/>
      <sheetName val="АВГ-2"/>
      <sheetName val="АВГ-3"/>
      <sheetName val="АВГ-4 "/>
      <sheetName val="С-1"/>
      <sheetName val="С-2 "/>
      <sheetName val="С-3 "/>
      <sheetName val="С-4"/>
      <sheetName val="Окт-1 "/>
      <sheetName val="Окт-2 "/>
      <sheetName val="Окт-3"/>
      <sheetName val="Окт-4"/>
      <sheetName val="Н-1 "/>
      <sheetName val="Н-2"/>
      <sheetName val="Н-3 "/>
      <sheetName val="Н-4"/>
      <sheetName val="Д-1"/>
      <sheetName val="Д-2 "/>
      <sheetName val="Д-3"/>
      <sheetName val="Д-4"/>
    </sheetNames>
    <sheetDataSet>
      <sheetData sheetId="44">
        <row r="8">
          <cell r="Y8">
            <v>443.1000000000008</v>
          </cell>
          <cell r="Z8">
            <v>517.5000000000009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Я-1"/>
      <sheetName val="Я-2 "/>
      <sheetName val="Я-3"/>
      <sheetName val="Я-4"/>
      <sheetName val="Ф-1"/>
      <sheetName val="Ф-2"/>
      <sheetName val="Ф-3"/>
      <sheetName val="Ф-4"/>
    </sheetNames>
    <sheetDataSet>
      <sheetData sheetId="0">
        <row r="10">
          <cell r="Y10">
            <v>382.4000000000008</v>
          </cell>
          <cell r="Z10">
            <v>590.5000000000009</v>
          </cell>
        </row>
      </sheetData>
      <sheetData sheetId="4">
        <row r="10">
          <cell r="Y10">
            <v>384.4000000000008</v>
          </cell>
          <cell r="Z10">
            <v>583.100000000001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view="pageBreakPreview" zoomScaleSheetLayoutView="100" zoomScalePageLayoutView="0" workbookViewId="0" topLeftCell="A1">
      <selection activeCell="K24" sqref="K24"/>
    </sheetView>
  </sheetViews>
  <sheetFormatPr defaultColWidth="9.140625" defaultRowHeight="15"/>
  <cols>
    <col min="1" max="1" width="4.421875" style="22" customWidth="1"/>
    <col min="2" max="2" width="30.28125" style="22" customWidth="1"/>
    <col min="3" max="3" width="18.00390625" style="22" customWidth="1"/>
    <col min="4" max="4" width="13.7109375" style="22" customWidth="1"/>
    <col min="5" max="5" width="14.8515625" style="22" customWidth="1"/>
    <col min="6" max="6" width="19.00390625" style="22" customWidth="1"/>
    <col min="7" max="7" width="14.57421875" style="22" customWidth="1"/>
    <col min="8" max="8" width="14.140625" style="22" customWidth="1"/>
    <col min="9" max="9" width="15.421875" style="22" customWidth="1"/>
    <col min="10" max="10" width="15.140625" style="22" customWidth="1"/>
    <col min="11" max="11" width="16.421875" style="22" customWidth="1"/>
    <col min="12" max="12" width="16.8515625" style="22" customWidth="1"/>
    <col min="13" max="13" width="15.140625" style="22" customWidth="1"/>
    <col min="14" max="14" width="15.7109375" style="22" customWidth="1"/>
    <col min="15" max="16384" width="9.140625" style="130" customWidth="1"/>
  </cols>
  <sheetData>
    <row r="1" spans="1:14" ht="30" customHeight="1">
      <c r="A1" s="399" t="s">
        <v>149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</row>
    <row r="2" spans="1:14" ht="52.5" customHeight="1">
      <c r="A2" s="391" t="s">
        <v>0</v>
      </c>
      <c r="B2" s="391" t="s">
        <v>81</v>
      </c>
      <c r="C2" s="396" t="s">
        <v>132</v>
      </c>
      <c r="D2" s="393" t="s">
        <v>11</v>
      </c>
      <c r="E2" s="394"/>
      <c r="F2" s="396" t="s">
        <v>93</v>
      </c>
      <c r="G2" s="393" t="s">
        <v>11</v>
      </c>
      <c r="H2" s="394"/>
      <c r="I2" s="398" t="s">
        <v>98</v>
      </c>
      <c r="J2" s="395" t="s">
        <v>11</v>
      </c>
      <c r="K2" s="395"/>
      <c r="L2" s="398" t="s">
        <v>82</v>
      </c>
      <c r="M2" s="400" t="s">
        <v>11</v>
      </c>
      <c r="N2" s="401"/>
    </row>
    <row r="3" spans="1:14" ht="60">
      <c r="A3" s="392"/>
      <c r="B3" s="392"/>
      <c r="C3" s="397"/>
      <c r="D3" s="279" t="s">
        <v>94</v>
      </c>
      <c r="E3" s="279" t="s">
        <v>95</v>
      </c>
      <c r="F3" s="397"/>
      <c r="G3" s="279" t="s">
        <v>96</v>
      </c>
      <c r="H3" s="279" t="s">
        <v>97</v>
      </c>
      <c r="I3" s="398"/>
      <c r="J3" s="279" t="s">
        <v>99</v>
      </c>
      <c r="K3" s="279" t="s">
        <v>100</v>
      </c>
      <c r="L3" s="398"/>
      <c r="M3" s="280" t="s">
        <v>99</v>
      </c>
      <c r="N3" s="280" t="s">
        <v>100</v>
      </c>
    </row>
    <row r="4" spans="1:15" s="251" customFormat="1" ht="15">
      <c r="A4" s="24">
        <v>1</v>
      </c>
      <c r="B4" s="89" t="s">
        <v>35</v>
      </c>
      <c r="C4" s="281">
        <f>D4+E4</f>
        <v>37</v>
      </c>
      <c r="D4" s="24">
        <f>'ООО "Ненецкая УК"'!A27</f>
        <v>21</v>
      </c>
      <c r="E4" s="24">
        <f>'ООО "Ненецкая УК"'!A45</f>
        <v>16</v>
      </c>
      <c r="F4" s="282">
        <f aca="true" t="shared" si="0" ref="F4:F15">SUM(G4:H4)</f>
        <v>2434</v>
      </c>
      <c r="G4" s="45">
        <f>'ООО "Ненецкая УК"'!F28</f>
        <v>2071</v>
      </c>
      <c r="H4" s="24">
        <f>'ООО "Ненецкая УК"'!F46</f>
        <v>363</v>
      </c>
      <c r="I4" s="249">
        <f aca="true" t="shared" si="1" ref="I4:I15">SUM(J4:K4)</f>
        <v>21368.500000000004</v>
      </c>
      <c r="J4" s="283">
        <f>'ООО "Ненецкая УК"'!M28</f>
        <v>18851.500000000004</v>
      </c>
      <c r="K4" s="283">
        <f>'ООО "Ненецкая УК"'!M46</f>
        <v>2517.0000000000005</v>
      </c>
      <c r="L4" s="284">
        <f>I4/F4</f>
        <v>8.779170090386197</v>
      </c>
      <c r="M4" s="284">
        <f>J4/G4</f>
        <v>9.102607436021248</v>
      </c>
      <c r="N4" s="284">
        <f>K4/H4</f>
        <v>6.933884297520662</v>
      </c>
      <c r="O4" s="252"/>
    </row>
    <row r="5" spans="1:15" s="251" customFormat="1" ht="15">
      <c r="A5" s="24">
        <v>2</v>
      </c>
      <c r="B5" s="215" t="s">
        <v>49</v>
      </c>
      <c r="C5" s="281">
        <f>D5</f>
        <v>21</v>
      </c>
      <c r="D5" s="24">
        <f>'ООО УК "Уютный дом"'!A26</f>
        <v>21</v>
      </c>
      <c r="E5" s="24" t="s">
        <v>101</v>
      </c>
      <c r="F5" s="282">
        <f t="shared" si="0"/>
        <v>1569</v>
      </c>
      <c r="G5" s="45">
        <f>'ООО УК "Уютный дом"'!F27</f>
        <v>1569</v>
      </c>
      <c r="H5" s="24"/>
      <c r="I5" s="249">
        <f t="shared" si="1"/>
        <v>6977.400000000001</v>
      </c>
      <c r="J5" s="283">
        <f>'ООО УК "Уютный дом"'!M27</f>
        <v>6977.400000000001</v>
      </c>
      <c r="K5" s="283"/>
      <c r="L5" s="284">
        <f aca="true" t="shared" si="2" ref="L5:M7">I5/F5</f>
        <v>4.447036328871893</v>
      </c>
      <c r="M5" s="284">
        <f t="shared" si="2"/>
        <v>4.447036328871893</v>
      </c>
      <c r="N5" s="284" t="s">
        <v>101</v>
      </c>
      <c r="O5" s="252"/>
    </row>
    <row r="6" spans="1:15" s="267" customFormat="1" ht="15">
      <c r="A6" s="24">
        <v>3</v>
      </c>
      <c r="B6" s="215" t="s">
        <v>83</v>
      </c>
      <c r="C6" s="281">
        <f>D6</f>
        <v>1</v>
      </c>
      <c r="D6" s="24">
        <f>'ТСЖ "Дворянское гнездо"'!A8</f>
        <v>1</v>
      </c>
      <c r="E6" s="24" t="s">
        <v>101</v>
      </c>
      <c r="F6" s="282">
        <f t="shared" si="0"/>
        <v>78</v>
      </c>
      <c r="G6" s="24">
        <f>'ТСЖ "Дворянское гнездо"'!F9</f>
        <v>78</v>
      </c>
      <c r="H6" s="24"/>
      <c r="I6" s="249">
        <f t="shared" si="1"/>
        <v>967.5000000000018</v>
      </c>
      <c r="J6" s="283">
        <f>'ТСЖ "Дворянское гнездо"'!M9</f>
        <v>967.5000000000018</v>
      </c>
      <c r="K6" s="283"/>
      <c r="L6" s="284">
        <f t="shared" si="2"/>
        <v>12.403846153846176</v>
      </c>
      <c r="M6" s="284">
        <f t="shared" si="2"/>
        <v>12.403846153846176</v>
      </c>
      <c r="N6" s="284" t="s">
        <v>101</v>
      </c>
      <c r="O6" s="252"/>
    </row>
    <row r="7" spans="1:15" s="251" customFormat="1" ht="15">
      <c r="A7" s="286">
        <v>4</v>
      </c>
      <c r="B7" s="215" t="s">
        <v>145</v>
      </c>
      <c r="C7" s="281">
        <f>D7</f>
        <v>72</v>
      </c>
      <c r="D7" s="287">
        <f>'ООО "Содружество"'!A77</f>
        <v>72</v>
      </c>
      <c r="E7" s="287" t="s">
        <v>101</v>
      </c>
      <c r="F7" s="282">
        <f t="shared" si="0"/>
        <v>1068</v>
      </c>
      <c r="G7" s="288">
        <f>'ООО "Содружество"'!F78</f>
        <v>1068</v>
      </c>
      <c r="H7" s="288"/>
      <c r="I7" s="249">
        <f t="shared" si="1"/>
        <v>10850.59</v>
      </c>
      <c r="J7" s="289">
        <f>'ООО "Содружество"'!G78</f>
        <v>10850.59</v>
      </c>
      <c r="K7" s="289"/>
      <c r="L7" s="290">
        <f t="shared" si="2"/>
        <v>10.159728464419477</v>
      </c>
      <c r="M7" s="284">
        <f t="shared" si="2"/>
        <v>10.159728464419477</v>
      </c>
      <c r="N7" s="284" t="s">
        <v>101</v>
      </c>
      <c r="O7" s="252"/>
    </row>
    <row r="8" spans="1:15" ht="15">
      <c r="A8" s="24">
        <v>5</v>
      </c>
      <c r="B8" s="517" t="s">
        <v>121</v>
      </c>
      <c r="C8" s="281">
        <f>D8+E8</f>
        <v>25</v>
      </c>
      <c r="D8" s="287">
        <f>'ООО "ЭНБИО"'!A22</f>
        <v>12</v>
      </c>
      <c r="E8" s="287">
        <f>'ООО "ЭНБИО"'!A39</f>
        <v>13</v>
      </c>
      <c r="F8" s="282">
        <f t="shared" si="0"/>
        <v>876</v>
      </c>
      <c r="G8" s="335">
        <f>'ООО "ЭНБИО"'!F23</f>
        <v>587</v>
      </c>
      <c r="H8" s="376">
        <f>'ООО "ЭНБИО"'!F40</f>
        <v>289</v>
      </c>
      <c r="I8" s="249">
        <f t="shared" si="1"/>
        <v>12925.8</v>
      </c>
      <c r="J8" s="389">
        <f>'ООО "ЭНБИО"'!M23</f>
        <v>9205.5</v>
      </c>
      <c r="K8" s="329">
        <f>'ООО "ЭНБИО"'!M40</f>
        <v>3720.2999999999997</v>
      </c>
      <c r="L8" s="290">
        <f aca="true" t="shared" si="3" ref="L8:M11">I8/F8</f>
        <v>14.755479452054793</v>
      </c>
      <c r="M8" s="284">
        <f>J8/G8</f>
        <v>15.68228279386712</v>
      </c>
      <c r="N8" s="284">
        <f>K8/H8</f>
        <v>12.873010380622837</v>
      </c>
      <c r="O8" s="161"/>
    </row>
    <row r="9" spans="1:15" s="251" customFormat="1" ht="15">
      <c r="A9" s="24">
        <v>6</v>
      </c>
      <c r="B9" s="215" t="s">
        <v>127</v>
      </c>
      <c r="C9" s="281">
        <f>D9</f>
        <v>144</v>
      </c>
      <c r="D9" s="287">
        <f>'ООО УК "Тепло"'!A151</f>
        <v>144</v>
      </c>
      <c r="E9" s="287" t="s">
        <v>101</v>
      </c>
      <c r="F9" s="282">
        <f t="shared" si="0"/>
        <v>2337</v>
      </c>
      <c r="G9" s="335">
        <f>'ООО УК "Тепло"'!F152</f>
        <v>2337</v>
      </c>
      <c r="H9" s="293" t="s">
        <v>101</v>
      </c>
      <c r="I9" s="249">
        <f t="shared" si="1"/>
        <v>9961.172</v>
      </c>
      <c r="J9" s="289">
        <f>'ООО УК "Тепло"'!M152</f>
        <v>9961.172</v>
      </c>
      <c r="K9" s="289" t="s">
        <v>101</v>
      </c>
      <c r="L9" s="290">
        <f t="shared" si="3"/>
        <v>4.262375695335901</v>
      </c>
      <c r="M9" s="284">
        <f t="shared" si="3"/>
        <v>4.262375695335901</v>
      </c>
      <c r="N9" s="284" t="s">
        <v>101</v>
      </c>
      <c r="O9" s="252"/>
    </row>
    <row r="10" spans="1:15" s="251" customFormat="1" ht="15">
      <c r="A10" s="24">
        <v>7</v>
      </c>
      <c r="B10" s="215" t="s">
        <v>138</v>
      </c>
      <c r="C10" s="281">
        <f>D10</f>
        <v>4</v>
      </c>
      <c r="D10" s="287">
        <f>'ООО "Доверие"'!A10</f>
        <v>4</v>
      </c>
      <c r="E10" s="287" t="s">
        <v>101</v>
      </c>
      <c r="F10" s="282">
        <f t="shared" si="0"/>
        <v>108</v>
      </c>
      <c r="G10" s="292">
        <f>'ООО "Доверие"'!F11</f>
        <v>108</v>
      </c>
      <c r="H10" s="293" t="s">
        <v>101</v>
      </c>
      <c r="I10" s="249">
        <f t="shared" si="1"/>
        <v>493.8</v>
      </c>
      <c r="J10" s="289">
        <f>'ООО "Доверие"'!M11</f>
        <v>493.8</v>
      </c>
      <c r="K10" s="289" t="s">
        <v>101</v>
      </c>
      <c r="L10" s="290">
        <f>I10/F10</f>
        <v>4.572222222222222</v>
      </c>
      <c r="M10" s="284">
        <f>J10/G10</f>
        <v>4.572222222222222</v>
      </c>
      <c r="N10" s="284" t="s">
        <v>101</v>
      </c>
      <c r="O10" s="252"/>
    </row>
    <row r="11" spans="1:15" s="251" customFormat="1" ht="15">
      <c r="A11" s="24">
        <v>8</v>
      </c>
      <c r="B11" s="215" t="s">
        <v>131</v>
      </c>
      <c r="C11" s="281">
        <f>D11+E11</f>
        <v>11</v>
      </c>
      <c r="D11" s="287">
        <f>'ООО "УК СЕВЕРНОЕ СИЯНИЕ"'!A16</f>
        <v>9</v>
      </c>
      <c r="E11" s="336">
        <f>'ООО "УК СЕВЕРНОЕ СИЯНИЕ"'!A20</f>
        <v>2</v>
      </c>
      <c r="F11" s="334">
        <f t="shared" si="0"/>
        <v>2612.6</v>
      </c>
      <c r="G11" s="335">
        <f>'ООО "УК СЕВЕРНОЕ СИЯНИЕ"'!F17</f>
        <v>2585.6</v>
      </c>
      <c r="H11" s="335">
        <f>'ООО "УК СЕВЕРНОЕ СИЯНИЕ"'!F21</f>
        <v>27</v>
      </c>
      <c r="I11" s="249">
        <f t="shared" si="1"/>
        <v>1455.4999999999998</v>
      </c>
      <c r="J11" s="289">
        <f>'ООО "УК СЕВЕРНОЕ СИЯНИЕ"'!M17</f>
        <v>1439.6999999999998</v>
      </c>
      <c r="K11" s="289">
        <f>'ООО "УК СЕВЕРНОЕ СИЯНИЕ"'!M21</f>
        <v>15.8</v>
      </c>
      <c r="L11" s="290">
        <f t="shared" si="3"/>
        <v>0.5571078619000229</v>
      </c>
      <c r="M11" s="284">
        <f t="shared" si="3"/>
        <v>0.5568146658415841</v>
      </c>
      <c r="N11" s="284" t="s">
        <v>101</v>
      </c>
      <c r="O11" s="252"/>
    </row>
    <row r="12" spans="1:15" s="251" customFormat="1" ht="15">
      <c r="A12" s="24">
        <v>9</v>
      </c>
      <c r="B12" s="215" t="s">
        <v>102</v>
      </c>
      <c r="C12" s="281">
        <f>E12+D12</f>
        <v>22</v>
      </c>
      <c r="D12" s="287">
        <f>'ООО УК "МКД-Сервис"'!A9</f>
        <v>1</v>
      </c>
      <c r="E12" s="287">
        <f>'ООО УК "МКД-Сервис"'!A32</f>
        <v>21</v>
      </c>
      <c r="F12" s="291">
        <f>SUM(G12:H12)</f>
        <v>6603.4000000000015</v>
      </c>
      <c r="G12" s="292">
        <f>'ООО УК "МКД-Сервис"'!F10</f>
        <v>8</v>
      </c>
      <c r="H12" s="293">
        <f>'ООО УК "МКД-Сервис"'!F33</f>
        <v>6595.4000000000015</v>
      </c>
      <c r="I12" s="249">
        <f>SUM(J12:K12)</f>
        <v>4087.2000000000003</v>
      </c>
      <c r="J12" s="289">
        <f>'ООО УК "МКД-Сервис"'!M10</f>
        <v>218.2</v>
      </c>
      <c r="K12" s="329">
        <f>'ООО УК "МКД-Сервис"'!M33</f>
        <v>3869.0000000000005</v>
      </c>
      <c r="L12" s="290">
        <f>I12/F12</f>
        <v>0.6189538722476299</v>
      </c>
      <c r="M12" s="284" t="s">
        <v>101</v>
      </c>
      <c r="N12" s="284">
        <f>K12/H12</f>
        <v>0.5866209782575734</v>
      </c>
      <c r="O12" s="252"/>
    </row>
    <row r="13" spans="1:15" s="251" customFormat="1" ht="15">
      <c r="A13" s="24">
        <v>10</v>
      </c>
      <c r="B13" s="518" t="s">
        <v>55</v>
      </c>
      <c r="C13" s="281">
        <f>E13</f>
        <v>173</v>
      </c>
      <c r="D13" s="24" t="s">
        <v>101</v>
      </c>
      <c r="E13" s="24">
        <f>'ООО УК "ПОКиТС"'!A196</f>
        <v>173</v>
      </c>
      <c r="F13" s="282">
        <f>SUM(G13:H13)</f>
        <v>2930</v>
      </c>
      <c r="G13" s="24" t="s">
        <v>101</v>
      </c>
      <c r="H13" s="24">
        <f>'ООО УК "ПОКиТС"'!F198</f>
        <v>2930</v>
      </c>
      <c r="I13" s="249">
        <f>SUM(J13:K13)</f>
        <v>34968.80408</v>
      </c>
      <c r="J13" s="283" t="s">
        <v>101</v>
      </c>
      <c r="K13" s="283">
        <f>'ООО УК "ПОКиТС"'!M198</f>
        <v>34968.80408</v>
      </c>
      <c r="L13" s="284">
        <f>I13/F13</f>
        <v>11.934745419795222</v>
      </c>
      <c r="M13" s="284" t="s">
        <v>101</v>
      </c>
      <c r="N13" s="284">
        <f>K13/H13</f>
        <v>11.934745419795222</v>
      </c>
      <c r="O13" s="252"/>
    </row>
    <row r="14" spans="1:15" s="251" customFormat="1" ht="15">
      <c r="A14" s="24">
        <v>11</v>
      </c>
      <c r="B14" s="89" t="s">
        <v>13</v>
      </c>
      <c r="C14" s="281">
        <f>E14</f>
        <v>12</v>
      </c>
      <c r="D14" s="24" t="s">
        <v>101</v>
      </c>
      <c r="E14" s="24">
        <f>'ООО "Базис"'!A30</f>
        <v>12</v>
      </c>
      <c r="F14" s="282">
        <f>SUM(G14:H14)</f>
        <v>1116</v>
      </c>
      <c r="G14" s="285" t="s">
        <v>101</v>
      </c>
      <c r="H14" s="285">
        <f>'ООО "Базис"'!F31</f>
        <v>1116</v>
      </c>
      <c r="I14" s="249">
        <f>SUM(J14:K14)</f>
        <v>1743.6999999999996</v>
      </c>
      <c r="J14" s="283" t="s">
        <v>101</v>
      </c>
      <c r="K14" s="283">
        <f>'ООО "Базис"'!M31</f>
        <v>1743.6999999999996</v>
      </c>
      <c r="L14" s="284">
        <f>I14/F14</f>
        <v>1.5624551971326162</v>
      </c>
      <c r="M14" s="284" t="s">
        <v>101</v>
      </c>
      <c r="N14" s="284">
        <f>K14/H14</f>
        <v>1.5624551971326162</v>
      </c>
      <c r="O14" s="252"/>
    </row>
    <row r="15" spans="1:15" ht="15">
      <c r="A15" s="286">
        <v>12</v>
      </c>
      <c r="B15" s="519" t="s">
        <v>139</v>
      </c>
      <c r="C15" s="281">
        <f>D15</f>
        <v>29</v>
      </c>
      <c r="D15" s="286">
        <f>'ООО "Успех"'!A34</f>
        <v>29</v>
      </c>
      <c r="E15" s="286" t="s">
        <v>101</v>
      </c>
      <c r="F15" s="282">
        <f t="shared" si="0"/>
        <v>1407</v>
      </c>
      <c r="G15" s="294">
        <f>'ООО "Успех"'!F35</f>
        <v>1407</v>
      </c>
      <c r="H15" s="286" t="s">
        <v>101</v>
      </c>
      <c r="I15" s="249">
        <f t="shared" si="1"/>
        <v>9250.8</v>
      </c>
      <c r="J15" s="283">
        <f>'ООО "Успех"'!J35</f>
        <v>9250.8</v>
      </c>
      <c r="K15" s="283" t="s">
        <v>101</v>
      </c>
      <c r="L15" s="290">
        <f>I15/F15</f>
        <v>6.574840085287846</v>
      </c>
      <c r="M15" s="284">
        <f>J15/G15</f>
        <v>6.574840085287846</v>
      </c>
      <c r="N15" s="284" t="s">
        <v>101</v>
      </c>
      <c r="O15" s="161"/>
    </row>
    <row r="16" spans="1:15" s="251" customFormat="1" ht="15">
      <c r="A16" s="24">
        <v>13</v>
      </c>
      <c r="B16" s="215" t="s">
        <v>137</v>
      </c>
      <c r="C16" s="281">
        <f>E16</f>
        <v>24</v>
      </c>
      <c r="D16" s="24" t="s">
        <v>101</v>
      </c>
      <c r="E16" s="24">
        <f>'ООО "Аврора"'!A31</f>
        <v>24</v>
      </c>
      <c r="F16" s="282">
        <f>SUM(G16:H16)</f>
        <v>726</v>
      </c>
      <c r="G16" s="24" t="s">
        <v>101</v>
      </c>
      <c r="H16" s="24">
        <f>'ООО "Аврора"'!F32</f>
        <v>726</v>
      </c>
      <c r="I16" s="249">
        <f>SUM(J16:K16)</f>
        <v>7325.100000000002</v>
      </c>
      <c r="J16" s="283" t="s">
        <v>101</v>
      </c>
      <c r="K16" s="283">
        <f>'ООО "Аврора"'!J32</f>
        <v>7325.100000000002</v>
      </c>
      <c r="L16" s="284">
        <f>I16/F16</f>
        <v>10.089669421487606</v>
      </c>
      <c r="M16" s="284" t="s">
        <v>101</v>
      </c>
      <c r="N16" s="284">
        <f>K16/H16</f>
        <v>10.089669421487606</v>
      </c>
      <c r="O16" s="252"/>
    </row>
    <row r="17" spans="1:14" s="248" customFormat="1" ht="15">
      <c r="A17" s="390" t="s">
        <v>5</v>
      </c>
      <c r="B17" s="390"/>
      <c r="C17" s="295">
        <f aca="true" t="shared" si="4" ref="C17:K17">SUM(C4:C16)</f>
        <v>575</v>
      </c>
      <c r="D17" s="296">
        <f t="shared" si="4"/>
        <v>314</v>
      </c>
      <c r="E17" s="296">
        <f t="shared" si="4"/>
        <v>261</v>
      </c>
      <c r="F17" s="296">
        <f t="shared" si="4"/>
        <v>23865</v>
      </c>
      <c r="G17" s="296">
        <f t="shared" si="4"/>
        <v>11818.6</v>
      </c>
      <c r="H17" s="296">
        <f t="shared" si="4"/>
        <v>12046.400000000001</v>
      </c>
      <c r="I17" s="249">
        <f>SUM(I4:I16)</f>
        <v>122375.86608000002</v>
      </c>
      <c r="J17" s="249">
        <f t="shared" si="4"/>
        <v>68216.162</v>
      </c>
      <c r="K17" s="249">
        <f t="shared" si="4"/>
        <v>54159.704079999996</v>
      </c>
      <c r="L17" s="297" t="s">
        <v>84</v>
      </c>
      <c r="M17" s="297" t="s">
        <v>84</v>
      </c>
      <c r="N17" s="297" t="s">
        <v>84</v>
      </c>
    </row>
    <row r="18" spans="1:3" ht="15">
      <c r="A18" s="50"/>
      <c r="B18" s="50"/>
      <c r="C18" s="50"/>
    </row>
    <row r="19" spans="1:3" ht="15">
      <c r="A19" s="50"/>
      <c r="B19" s="298"/>
      <c r="C19" s="298"/>
    </row>
    <row r="20" spans="1:3" ht="15">
      <c r="A20" s="50"/>
      <c r="B20" s="173" t="s">
        <v>148</v>
      </c>
      <c r="C20" s="173"/>
    </row>
    <row r="21" spans="1:11" ht="15">
      <c r="A21" s="50"/>
      <c r="B21" s="173" t="s">
        <v>147</v>
      </c>
      <c r="C21" s="298"/>
      <c r="J21" s="299"/>
      <c r="K21" s="299"/>
    </row>
    <row r="22" ht="15">
      <c r="B22" s="300" t="s">
        <v>146</v>
      </c>
    </row>
    <row r="23" spans="9:10" ht="15">
      <c r="I23" s="299"/>
      <c r="J23" s="299"/>
    </row>
    <row r="24" ht="15">
      <c r="I24" s="299"/>
    </row>
    <row r="25" ht="15">
      <c r="F25" s="342"/>
    </row>
  </sheetData>
  <sheetProtection/>
  <mergeCells count="12">
    <mergeCell ref="L2:L3"/>
    <mergeCell ref="A1:N1"/>
    <mergeCell ref="M2:N2"/>
    <mergeCell ref="G2:H2"/>
    <mergeCell ref="F2:F3"/>
    <mergeCell ref="I2:I3"/>
    <mergeCell ref="A17:B17"/>
    <mergeCell ref="A2:A3"/>
    <mergeCell ref="B2:B3"/>
    <mergeCell ref="D2:E2"/>
    <mergeCell ref="J2:K2"/>
    <mergeCell ref="C2:C3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4" r:id="rId1"/>
  <ignoredErrors>
    <ignoredError sqref="C11 C4 C5:C7 C8:C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P35"/>
  <sheetViews>
    <sheetView view="pageBreakPreview" zoomScale="95" zoomScaleSheetLayoutView="95" zoomScalePageLayoutView="0" workbookViewId="0" topLeftCell="A7">
      <selection activeCell="V16" sqref="V16"/>
    </sheetView>
  </sheetViews>
  <sheetFormatPr defaultColWidth="9.140625" defaultRowHeight="15" outlineLevelCol="1"/>
  <cols>
    <col min="1" max="1" width="5.140625" style="0" customWidth="1"/>
    <col min="2" max="2" width="24.00390625" style="0" customWidth="1"/>
    <col min="3" max="3" width="18.57421875" style="0" customWidth="1"/>
    <col min="4" max="5" width="8.28125" style="0" customWidth="1"/>
    <col min="6" max="6" width="11.28125" style="0" customWidth="1"/>
    <col min="7" max="7" width="13.00390625" style="0" hidden="1" customWidth="1" outlineLevel="1" collapsed="1"/>
    <col min="8" max="12" width="13.00390625" style="0" hidden="1" customWidth="1" outlineLevel="1"/>
    <col min="13" max="13" width="13.00390625" style="0" customWidth="1" collapsed="1"/>
    <col min="14" max="15" width="13.00390625" style="0" customWidth="1"/>
    <col min="16" max="16" width="16.140625" style="0" customWidth="1"/>
  </cols>
  <sheetData>
    <row r="1" spans="2:16" ht="15">
      <c r="B1" s="22"/>
      <c r="C1" s="22"/>
      <c r="D1" s="29"/>
      <c r="E1" s="29"/>
      <c r="F1" s="29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5" ht="15" customHeight="1">
      <c r="A2" s="462" t="s">
        <v>10</v>
      </c>
      <c r="B2" s="462"/>
      <c r="C2" s="462"/>
      <c r="D2" s="462"/>
      <c r="E2" s="462"/>
      <c r="F2" s="462"/>
      <c r="G2" s="349"/>
      <c r="H2" s="349"/>
      <c r="I2" s="349"/>
      <c r="J2" s="359"/>
      <c r="K2" s="359"/>
      <c r="L2" s="359"/>
      <c r="M2" s="373"/>
      <c r="N2" s="373"/>
      <c r="O2" s="373"/>
    </row>
    <row r="3" spans="2:16" ht="15">
      <c r="B3" s="22"/>
      <c r="C3" s="22"/>
      <c r="D3" s="29"/>
      <c r="E3" s="29"/>
      <c r="F3" s="29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2:16" ht="15">
      <c r="B4" s="22"/>
      <c r="C4" s="22"/>
      <c r="D4" s="29"/>
      <c r="E4" s="29"/>
      <c r="F4" s="29"/>
      <c r="G4" s="48"/>
      <c r="H4" s="48"/>
      <c r="I4" s="48"/>
      <c r="J4" s="48"/>
      <c r="K4" s="48"/>
      <c r="L4" s="48"/>
      <c r="M4" s="48"/>
      <c r="N4" s="48"/>
      <c r="O4" s="48"/>
      <c r="P4" s="48" t="s">
        <v>9</v>
      </c>
    </row>
    <row r="5" spans="1:16" ht="45.75" customHeight="1">
      <c r="A5" s="445" t="s">
        <v>0</v>
      </c>
      <c r="B5" s="410" t="s">
        <v>12</v>
      </c>
      <c r="C5" s="410" t="s">
        <v>1</v>
      </c>
      <c r="D5" s="410"/>
      <c r="E5" s="410"/>
      <c r="F5" s="410" t="s">
        <v>57</v>
      </c>
      <c r="G5" s="404" t="s">
        <v>141</v>
      </c>
      <c r="H5" s="404"/>
      <c r="I5" s="404"/>
      <c r="J5" s="404" t="s">
        <v>142</v>
      </c>
      <c r="K5" s="404"/>
      <c r="L5" s="404"/>
      <c r="M5" s="404" t="s">
        <v>150</v>
      </c>
      <c r="N5" s="404"/>
      <c r="O5" s="404"/>
      <c r="P5" s="458" t="s">
        <v>79</v>
      </c>
    </row>
    <row r="6" spans="1:16" ht="15">
      <c r="A6" s="445"/>
      <c r="B6" s="410"/>
      <c r="C6" s="410" t="s">
        <v>2</v>
      </c>
      <c r="D6" s="410" t="s">
        <v>3</v>
      </c>
      <c r="E6" s="410" t="s">
        <v>4</v>
      </c>
      <c r="F6" s="410"/>
      <c r="G6" s="457" t="s">
        <v>5</v>
      </c>
      <c r="H6" s="420" t="s">
        <v>11</v>
      </c>
      <c r="I6" s="420"/>
      <c r="J6" s="457" t="s">
        <v>5</v>
      </c>
      <c r="K6" s="420" t="s">
        <v>11</v>
      </c>
      <c r="L6" s="420"/>
      <c r="M6" s="457" t="s">
        <v>5</v>
      </c>
      <c r="N6" s="420" t="s">
        <v>11</v>
      </c>
      <c r="O6" s="420"/>
      <c r="P6" s="458"/>
    </row>
    <row r="7" spans="1:16" ht="45">
      <c r="A7" s="445"/>
      <c r="B7" s="410"/>
      <c r="C7" s="410"/>
      <c r="D7" s="410"/>
      <c r="E7" s="410"/>
      <c r="F7" s="410"/>
      <c r="G7" s="457"/>
      <c r="H7" s="166" t="s">
        <v>6</v>
      </c>
      <c r="I7" s="166" t="s">
        <v>7</v>
      </c>
      <c r="J7" s="457"/>
      <c r="K7" s="166" t="s">
        <v>6</v>
      </c>
      <c r="L7" s="166" t="s">
        <v>7</v>
      </c>
      <c r="M7" s="457"/>
      <c r="N7" s="166" t="s">
        <v>6</v>
      </c>
      <c r="O7" s="166" t="s">
        <v>7</v>
      </c>
      <c r="P7" s="458"/>
    </row>
    <row r="8" spans="1:16" ht="15" customHeight="1" hidden="1">
      <c r="A8" s="6"/>
      <c r="B8" s="81" t="s">
        <v>102</v>
      </c>
      <c r="C8" s="369" t="s">
        <v>21</v>
      </c>
      <c r="D8" s="360">
        <v>6</v>
      </c>
      <c r="E8" s="114"/>
      <c r="F8" s="82"/>
      <c r="G8" s="94">
        <f>I8+H8</f>
        <v>41</v>
      </c>
      <c r="H8" s="268">
        <v>41</v>
      </c>
      <c r="I8" s="94"/>
      <c r="J8" s="94">
        <f>L8+K8</f>
        <v>39.2</v>
      </c>
      <c r="K8" s="268">
        <v>39.2</v>
      </c>
      <c r="L8" s="94"/>
      <c r="M8" s="459" t="s">
        <v>151</v>
      </c>
      <c r="N8" s="460"/>
      <c r="O8" s="460"/>
      <c r="P8" s="461"/>
    </row>
    <row r="9" spans="1:16" ht="15" customHeight="1">
      <c r="A9" s="6">
        <v>1</v>
      </c>
      <c r="B9" s="81" t="s">
        <v>102</v>
      </c>
      <c r="C9" s="105" t="s">
        <v>45</v>
      </c>
      <c r="D9" s="104">
        <v>16</v>
      </c>
      <c r="E9" s="123"/>
      <c r="F9" s="123">
        <v>8</v>
      </c>
      <c r="G9" s="94">
        <f>I9+H9</f>
        <v>286.7</v>
      </c>
      <c r="H9" s="268">
        <v>286.7</v>
      </c>
      <c r="I9" s="94"/>
      <c r="J9" s="94">
        <f>L9+K9</f>
        <v>203.6</v>
      </c>
      <c r="K9" s="268">
        <v>203.6</v>
      </c>
      <c r="L9" s="94"/>
      <c r="M9" s="94">
        <f>N9+O9</f>
        <v>218.2</v>
      </c>
      <c r="N9" s="94">
        <v>218.2</v>
      </c>
      <c r="O9" s="94"/>
      <c r="P9" s="94">
        <f>M9/F9</f>
        <v>27.275</v>
      </c>
    </row>
    <row r="10" spans="1:16" ht="15" customHeight="1">
      <c r="A10" s="116"/>
      <c r="B10" s="83" t="s">
        <v>8</v>
      </c>
      <c r="C10" s="59"/>
      <c r="D10" s="55"/>
      <c r="E10" s="55"/>
      <c r="F10" s="108">
        <f aca="true" t="shared" si="0" ref="F10:L10">SUM(F8:F9)</f>
        <v>8</v>
      </c>
      <c r="G10" s="206">
        <f t="shared" si="0"/>
        <v>327.7</v>
      </c>
      <c r="H10" s="206">
        <f t="shared" si="0"/>
        <v>327.7</v>
      </c>
      <c r="I10" s="61">
        <f t="shared" si="0"/>
        <v>0</v>
      </c>
      <c r="J10" s="206">
        <f t="shared" si="0"/>
        <v>242.8</v>
      </c>
      <c r="K10" s="206">
        <f t="shared" si="0"/>
        <v>242.8</v>
      </c>
      <c r="L10" s="61">
        <f t="shared" si="0"/>
        <v>0</v>
      </c>
      <c r="M10" s="206">
        <f>SUM(M8:M9)</f>
        <v>218.2</v>
      </c>
      <c r="N10" s="206">
        <f>SUM(N8:N9)</f>
        <v>218.2</v>
      </c>
      <c r="O10" s="61">
        <f>SUM(O8:O9)</f>
        <v>0</v>
      </c>
      <c r="P10" s="269"/>
    </row>
    <row r="11" spans="1:6" ht="15" customHeight="1">
      <c r="A11" s="377"/>
      <c r="B11" s="455" t="s">
        <v>85</v>
      </c>
      <c r="C11" s="456"/>
      <c r="D11" s="456"/>
      <c r="E11" s="456"/>
      <c r="F11" s="456"/>
    </row>
    <row r="12" spans="1:16" ht="15" customHeight="1">
      <c r="A12" s="378">
        <v>1</v>
      </c>
      <c r="B12" s="81" t="s">
        <v>102</v>
      </c>
      <c r="C12" s="369" t="s">
        <v>21</v>
      </c>
      <c r="D12" s="375">
        <v>6</v>
      </c>
      <c r="E12" s="375"/>
      <c r="F12" s="82">
        <f>'[2]МКД'!$H$232</f>
        <v>12</v>
      </c>
      <c r="G12" s="263"/>
      <c r="H12" s="263"/>
      <c r="I12" s="263"/>
      <c r="J12" s="263"/>
      <c r="K12" s="263"/>
      <c r="L12" s="263"/>
      <c r="M12" s="378">
        <f>N12+O12</f>
        <v>39.2</v>
      </c>
      <c r="N12" s="378">
        <v>39.2</v>
      </c>
      <c r="O12" s="378"/>
      <c r="P12" s="357">
        <f>M12/F12</f>
        <v>3.266666666666667</v>
      </c>
    </row>
    <row r="13" spans="1:16" ht="15" customHeight="1">
      <c r="A13" s="6">
        <f>1+A12</f>
        <v>2</v>
      </c>
      <c r="B13" s="81" t="s">
        <v>102</v>
      </c>
      <c r="C13" s="77" t="s">
        <v>60</v>
      </c>
      <c r="D13" s="125">
        <v>9</v>
      </c>
      <c r="E13" s="125" t="s">
        <v>17</v>
      </c>
      <c r="F13" s="82">
        <f>'[1]МКД'!$H$33</f>
        <v>26</v>
      </c>
      <c r="G13" s="94">
        <f aca="true" t="shared" si="1" ref="G13:G19">I13+H13</f>
        <v>124.8</v>
      </c>
      <c r="H13" s="270">
        <v>124.8</v>
      </c>
      <c r="I13" s="94"/>
      <c r="J13" s="94">
        <f aca="true" t="shared" si="2" ref="J13:J25">L13+K13</f>
        <v>124.8</v>
      </c>
      <c r="K13" s="270">
        <v>124.8</v>
      </c>
      <c r="L13" s="94"/>
      <c r="M13" s="94">
        <f>O13+N13</f>
        <v>124.8</v>
      </c>
      <c r="N13" s="270">
        <v>124.8</v>
      </c>
      <c r="O13" s="94"/>
      <c r="P13" s="96">
        <f>M13/F13</f>
        <v>4.8</v>
      </c>
    </row>
    <row r="14" spans="1:16" ht="15" customHeight="1">
      <c r="A14" s="6">
        <f aca="true" t="shared" si="3" ref="A14:A32">1+A13</f>
        <v>3</v>
      </c>
      <c r="B14" s="81" t="s">
        <v>102</v>
      </c>
      <c r="C14" s="81" t="s">
        <v>60</v>
      </c>
      <c r="D14" s="42">
        <v>11</v>
      </c>
      <c r="E14" s="115"/>
      <c r="F14" s="115">
        <v>27</v>
      </c>
      <c r="G14" s="94">
        <f t="shared" si="1"/>
        <v>276</v>
      </c>
      <c r="H14" s="270">
        <v>276</v>
      </c>
      <c r="I14" s="94"/>
      <c r="J14" s="94">
        <f t="shared" si="2"/>
        <v>276</v>
      </c>
      <c r="K14" s="270">
        <v>276</v>
      </c>
      <c r="L14" s="94"/>
      <c r="M14" s="94">
        <f>O14+N14</f>
        <v>276</v>
      </c>
      <c r="N14" s="270">
        <v>276</v>
      </c>
      <c r="O14" s="94"/>
      <c r="P14" s="96">
        <f aca="true" t="shared" si="4" ref="P14:P31">M14/F14</f>
        <v>10.222222222222221</v>
      </c>
    </row>
    <row r="15" spans="1:16" ht="15" customHeight="1">
      <c r="A15" s="6">
        <f t="shared" si="3"/>
        <v>4</v>
      </c>
      <c r="B15" s="81" t="s">
        <v>102</v>
      </c>
      <c r="C15" s="77" t="s">
        <v>60</v>
      </c>
      <c r="D15" s="125">
        <v>14</v>
      </c>
      <c r="E15" s="125"/>
      <c r="F15" s="82">
        <f>'[2]МКД'!$H$235</f>
        <v>8</v>
      </c>
      <c r="G15" s="94">
        <f t="shared" si="1"/>
        <v>36.5</v>
      </c>
      <c r="H15" s="270">
        <v>36.5</v>
      </c>
      <c r="I15" s="94"/>
      <c r="J15" s="94">
        <f t="shared" si="2"/>
        <v>36.5</v>
      </c>
      <c r="K15" s="270">
        <v>36.5</v>
      </c>
      <c r="L15" s="94"/>
      <c r="M15" s="94">
        <f>O15+N15</f>
        <v>36.5</v>
      </c>
      <c r="N15" s="270">
        <v>36.5</v>
      </c>
      <c r="O15" s="94"/>
      <c r="P15" s="96">
        <f t="shared" si="4"/>
        <v>4.5625</v>
      </c>
    </row>
    <row r="16" spans="1:16" ht="15" customHeight="1">
      <c r="A16" s="6">
        <f t="shared" si="3"/>
        <v>5</v>
      </c>
      <c r="B16" s="81" t="s">
        <v>102</v>
      </c>
      <c r="C16" s="81" t="s">
        <v>62</v>
      </c>
      <c r="D16" s="212">
        <v>3</v>
      </c>
      <c r="E16" s="213"/>
      <c r="F16" s="213">
        <v>3</v>
      </c>
      <c r="G16" s="94">
        <f t="shared" si="1"/>
        <v>1</v>
      </c>
      <c r="H16" s="270">
        <v>1</v>
      </c>
      <c r="I16" s="94"/>
      <c r="J16" s="94">
        <f t="shared" si="2"/>
        <v>1</v>
      </c>
      <c r="K16" s="270">
        <v>1</v>
      </c>
      <c r="L16" s="94"/>
      <c r="M16" s="94">
        <f>O16+N16</f>
        <v>1</v>
      </c>
      <c r="N16" s="270">
        <v>1</v>
      </c>
      <c r="O16" s="94"/>
      <c r="P16" s="96">
        <f t="shared" si="4"/>
        <v>0.3333333333333333</v>
      </c>
    </row>
    <row r="17" spans="1:16" ht="15" customHeight="1">
      <c r="A17" s="6">
        <f t="shared" si="3"/>
        <v>6</v>
      </c>
      <c r="B17" s="81" t="s">
        <v>102</v>
      </c>
      <c r="C17" s="368" t="s">
        <v>106</v>
      </c>
      <c r="D17" s="107">
        <v>46</v>
      </c>
      <c r="E17" s="115"/>
      <c r="F17" s="115">
        <v>26</v>
      </c>
      <c r="G17" s="94"/>
      <c r="H17" s="268"/>
      <c r="I17" s="94"/>
      <c r="J17" s="94">
        <f>L17+K17</f>
        <v>763</v>
      </c>
      <c r="K17" s="268">
        <v>763</v>
      </c>
      <c r="L17" s="94"/>
      <c r="M17" s="94">
        <f>O17+N17</f>
        <v>763</v>
      </c>
      <c r="N17" s="268">
        <v>763</v>
      </c>
      <c r="O17" s="94"/>
      <c r="P17" s="96">
        <f t="shared" si="4"/>
        <v>29.346153846153847</v>
      </c>
    </row>
    <row r="18" spans="1:16" ht="15" customHeight="1">
      <c r="A18" s="6">
        <f>1+A17</f>
        <v>7</v>
      </c>
      <c r="B18" s="81" t="s">
        <v>102</v>
      </c>
      <c r="C18" s="105" t="s">
        <v>52</v>
      </c>
      <c r="D18" s="104">
        <v>4</v>
      </c>
      <c r="E18" s="332"/>
      <c r="F18" s="332">
        <v>18</v>
      </c>
      <c r="G18" s="94">
        <f t="shared" si="1"/>
        <v>137.2</v>
      </c>
      <c r="H18" s="270">
        <v>137.2</v>
      </c>
      <c r="I18" s="94"/>
      <c r="J18" s="94">
        <f t="shared" si="2"/>
        <v>137.2</v>
      </c>
      <c r="K18" s="270">
        <v>137.2</v>
      </c>
      <c r="L18" s="94"/>
      <c r="M18" s="94">
        <f aca="true" t="shared" si="5" ref="M18:M32">O18+N18</f>
        <v>137.2</v>
      </c>
      <c r="N18" s="270">
        <v>137.2</v>
      </c>
      <c r="O18" s="94"/>
      <c r="P18" s="96">
        <f t="shared" si="4"/>
        <v>7.622222222222222</v>
      </c>
    </row>
    <row r="19" spans="1:16" ht="15" customHeight="1" collapsed="1">
      <c r="A19" s="6">
        <f t="shared" si="3"/>
        <v>8</v>
      </c>
      <c r="B19" s="81" t="s">
        <v>102</v>
      </c>
      <c r="C19" s="81" t="s">
        <v>42</v>
      </c>
      <c r="D19" s="350">
        <v>3</v>
      </c>
      <c r="E19" s="348"/>
      <c r="F19" s="348">
        <v>72</v>
      </c>
      <c r="G19" s="94">
        <f t="shared" si="1"/>
        <v>625.4</v>
      </c>
      <c r="H19" s="268">
        <v>625.4</v>
      </c>
      <c r="I19" s="94"/>
      <c r="J19" s="94">
        <f t="shared" si="2"/>
        <v>599.5</v>
      </c>
      <c r="K19" s="268">
        <v>599.5</v>
      </c>
      <c r="L19" s="94"/>
      <c r="M19" s="94">
        <f t="shared" si="5"/>
        <v>599.5</v>
      </c>
      <c r="N19" s="268">
        <v>599.5</v>
      </c>
      <c r="O19" s="94"/>
      <c r="P19" s="96">
        <f t="shared" si="4"/>
        <v>8.32638888888889</v>
      </c>
    </row>
    <row r="20" spans="1:16" ht="15" customHeight="1">
      <c r="A20" s="6">
        <f t="shared" si="3"/>
        <v>9</v>
      </c>
      <c r="B20" s="81" t="s">
        <v>102</v>
      </c>
      <c r="C20" s="77" t="s">
        <v>31</v>
      </c>
      <c r="D20" s="126">
        <v>24</v>
      </c>
      <c r="E20" s="126" t="s">
        <v>18</v>
      </c>
      <c r="F20" s="82">
        <f>'[3]МКД'!$H$98</f>
        <v>20</v>
      </c>
      <c r="G20" s="94">
        <f aca="true" t="shared" si="6" ref="G20:G30">I20+H20</f>
        <v>32.2</v>
      </c>
      <c r="H20" s="270">
        <v>32.2</v>
      </c>
      <c r="I20" s="94"/>
      <c r="J20" s="94">
        <f t="shared" si="2"/>
        <v>32.2</v>
      </c>
      <c r="K20" s="270">
        <v>32.2</v>
      </c>
      <c r="L20" s="94"/>
      <c r="M20" s="94">
        <f t="shared" si="5"/>
        <v>32.2</v>
      </c>
      <c r="N20" s="270">
        <v>32.2</v>
      </c>
      <c r="O20" s="94"/>
      <c r="P20" s="96">
        <f t="shared" si="4"/>
        <v>1.61</v>
      </c>
    </row>
    <row r="21" spans="1:16" ht="15" customHeight="1">
      <c r="A21" s="6">
        <f t="shared" si="3"/>
        <v>10</v>
      </c>
      <c r="B21" s="81" t="s">
        <v>102</v>
      </c>
      <c r="C21" s="77" t="s">
        <v>67</v>
      </c>
      <c r="D21" s="125">
        <v>2</v>
      </c>
      <c r="E21" s="125"/>
      <c r="F21" s="82">
        <f>'[3]МКД'!$H$132</f>
        <v>8</v>
      </c>
      <c r="G21" s="94">
        <f t="shared" si="6"/>
        <v>38.6</v>
      </c>
      <c r="H21" s="270">
        <v>38.6</v>
      </c>
      <c r="I21" s="94"/>
      <c r="J21" s="94">
        <f t="shared" si="2"/>
        <v>38.6</v>
      </c>
      <c r="K21" s="270">
        <v>38.6</v>
      </c>
      <c r="L21" s="94"/>
      <c r="M21" s="94">
        <f t="shared" si="5"/>
        <v>38.6</v>
      </c>
      <c r="N21" s="270">
        <v>38.6</v>
      </c>
      <c r="O21" s="94"/>
      <c r="P21" s="96">
        <f t="shared" si="4"/>
        <v>4.825</v>
      </c>
    </row>
    <row r="22" spans="1:16" ht="15" customHeight="1">
      <c r="A22" s="6">
        <f t="shared" si="3"/>
        <v>11</v>
      </c>
      <c r="B22" s="81" t="s">
        <v>102</v>
      </c>
      <c r="C22" s="77" t="s">
        <v>67</v>
      </c>
      <c r="D22" s="188">
        <v>6</v>
      </c>
      <c r="E22" s="188"/>
      <c r="F22" s="82">
        <v>8</v>
      </c>
      <c r="G22" s="94">
        <f t="shared" si="6"/>
        <v>77.9</v>
      </c>
      <c r="H22" s="270">
        <v>77.9</v>
      </c>
      <c r="I22" s="94"/>
      <c r="J22" s="94">
        <f t="shared" si="2"/>
        <v>77.9</v>
      </c>
      <c r="K22" s="270">
        <v>77.9</v>
      </c>
      <c r="L22" s="94"/>
      <c r="M22" s="94">
        <f t="shared" si="5"/>
        <v>77.9</v>
      </c>
      <c r="N22" s="270">
        <v>77.9</v>
      </c>
      <c r="O22" s="94"/>
      <c r="P22" s="96">
        <f t="shared" si="4"/>
        <v>9.7375</v>
      </c>
    </row>
    <row r="23" spans="1:16" ht="15" customHeight="1">
      <c r="A23" s="6">
        <f t="shared" si="3"/>
        <v>12</v>
      </c>
      <c r="B23" s="81" t="s">
        <v>102</v>
      </c>
      <c r="C23" s="77" t="s">
        <v>67</v>
      </c>
      <c r="D23" s="211">
        <v>8</v>
      </c>
      <c r="E23" s="211"/>
      <c r="F23" s="82">
        <v>12</v>
      </c>
      <c r="G23" s="94">
        <f t="shared" si="6"/>
        <v>1</v>
      </c>
      <c r="H23" s="270">
        <v>1</v>
      </c>
      <c r="I23" s="94"/>
      <c r="J23" s="94">
        <f t="shared" si="2"/>
        <v>1</v>
      </c>
      <c r="K23" s="270">
        <v>1</v>
      </c>
      <c r="L23" s="94"/>
      <c r="M23" s="94">
        <f t="shared" si="5"/>
        <v>1</v>
      </c>
      <c r="N23" s="270">
        <v>1</v>
      </c>
      <c r="O23" s="94"/>
      <c r="P23" s="96">
        <f t="shared" si="4"/>
        <v>0.08333333333333333</v>
      </c>
    </row>
    <row r="24" spans="1:16" ht="15" customHeight="1">
      <c r="A24" s="6">
        <f t="shared" si="3"/>
        <v>13</v>
      </c>
      <c r="B24" s="81" t="s">
        <v>102</v>
      </c>
      <c r="C24" s="77" t="s">
        <v>67</v>
      </c>
      <c r="D24" s="188">
        <v>10</v>
      </c>
      <c r="E24" s="188"/>
      <c r="F24" s="82">
        <v>12</v>
      </c>
      <c r="G24" s="94">
        <f t="shared" si="6"/>
        <v>75.6</v>
      </c>
      <c r="H24" s="270">
        <v>75.6</v>
      </c>
      <c r="I24" s="94"/>
      <c r="J24" s="94">
        <f t="shared" si="2"/>
        <v>75.6</v>
      </c>
      <c r="K24" s="270">
        <v>75.6</v>
      </c>
      <c r="L24" s="94"/>
      <c r="M24" s="94">
        <f t="shared" si="5"/>
        <v>75.6</v>
      </c>
      <c r="N24" s="270">
        <v>75.6</v>
      </c>
      <c r="O24" s="94"/>
      <c r="P24" s="96">
        <f t="shared" si="4"/>
        <v>6.3</v>
      </c>
    </row>
    <row r="25" spans="1:16" ht="15" customHeight="1">
      <c r="A25" s="6">
        <f t="shared" si="3"/>
        <v>14</v>
      </c>
      <c r="B25" s="81" t="s">
        <v>102</v>
      </c>
      <c r="C25" s="77" t="s">
        <v>68</v>
      </c>
      <c r="D25" s="184">
        <v>1</v>
      </c>
      <c r="E25" s="184"/>
      <c r="F25" s="82">
        <v>12</v>
      </c>
      <c r="G25" s="94">
        <f t="shared" si="6"/>
        <v>89</v>
      </c>
      <c r="H25" s="270">
        <v>89</v>
      </c>
      <c r="I25" s="94"/>
      <c r="J25" s="94">
        <f t="shared" si="2"/>
        <v>89</v>
      </c>
      <c r="K25" s="270">
        <v>89</v>
      </c>
      <c r="L25" s="94"/>
      <c r="M25" s="94">
        <f t="shared" si="5"/>
        <v>89</v>
      </c>
      <c r="N25" s="270">
        <v>89</v>
      </c>
      <c r="O25" s="94"/>
      <c r="P25" s="96">
        <f t="shared" si="4"/>
        <v>7.416666666666667</v>
      </c>
    </row>
    <row r="26" spans="1:16" ht="15" customHeight="1" collapsed="1">
      <c r="A26" s="6">
        <f t="shared" si="3"/>
        <v>15</v>
      </c>
      <c r="B26" s="81" t="s">
        <v>102</v>
      </c>
      <c r="C26" s="77" t="s">
        <v>112</v>
      </c>
      <c r="D26" s="347">
        <v>9</v>
      </c>
      <c r="E26" s="347"/>
      <c r="F26" s="107">
        <v>52</v>
      </c>
      <c r="G26" s="94">
        <f>I26+H26</f>
        <v>664</v>
      </c>
      <c r="H26" s="268">
        <v>664</v>
      </c>
      <c r="I26" s="94"/>
      <c r="J26" s="94">
        <f aca="true" t="shared" si="7" ref="J26:J32">L26+K26</f>
        <v>660</v>
      </c>
      <c r="K26" s="268">
        <v>660</v>
      </c>
      <c r="L26" s="94"/>
      <c r="M26" s="94">
        <f t="shared" si="5"/>
        <v>660</v>
      </c>
      <c r="N26" s="268">
        <v>660</v>
      </c>
      <c r="O26" s="94"/>
      <c r="P26" s="96">
        <f t="shared" si="4"/>
        <v>12.692307692307692</v>
      </c>
    </row>
    <row r="27" spans="1:16" ht="15" customHeight="1">
      <c r="A27" s="6">
        <f t="shared" si="3"/>
        <v>16</v>
      </c>
      <c r="B27" s="81" t="s">
        <v>102</v>
      </c>
      <c r="C27" s="77" t="s">
        <v>71</v>
      </c>
      <c r="D27" s="347">
        <v>33</v>
      </c>
      <c r="E27" s="122"/>
      <c r="F27" s="107">
        <v>16</v>
      </c>
      <c r="G27" s="94">
        <f t="shared" si="6"/>
        <v>51.5</v>
      </c>
      <c r="H27" s="270">
        <v>51.5</v>
      </c>
      <c r="I27" s="94"/>
      <c r="J27" s="94">
        <f t="shared" si="7"/>
        <v>51.5</v>
      </c>
      <c r="K27" s="270">
        <v>51.5</v>
      </c>
      <c r="L27" s="94"/>
      <c r="M27" s="94">
        <f t="shared" si="5"/>
        <v>51.5</v>
      </c>
      <c r="N27" s="270">
        <v>51.5</v>
      </c>
      <c r="O27" s="94"/>
      <c r="P27" s="96">
        <f t="shared" si="4"/>
        <v>3.21875</v>
      </c>
    </row>
    <row r="28" spans="1:16" ht="15" customHeight="1">
      <c r="A28" s="6">
        <f t="shared" si="3"/>
        <v>17</v>
      </c>
      <c r="B28" s="81" t="s">
        <v>102</v>
      </c>
      <c r="C28" s="77" t="s">
        <v>71</v>
      </c>
      <c r="D28" s="114">
        <v>45</v>
      </c>
      <c r="E28" s="114"/>
      <c r="F28" s="82">
        <f>'[2]МКД'!$H$256</f>
        <v>12</v>
      </c>
      <c r="G28" s="94">
        <f t="shared" si="6"/>
        <v>24.8</v>
      </c>
      <c r="H28" s="270">
        <v>24.8</v>
      </c>
      <c r="I28" s="94"/>
      <c r="J28" s="94">
        <f t="shared" si="7"/>
        <v>24.8</v>
      </c>
      <c r="K28" s="270">
        <v>24.8</v>
      </c>
      <c r="L28" s="94"/>
      <c r="M28" s="94">
        <f t="shared" si="5"/>
        <v>24.8</v>
      </c>
      <c r="N28" s="270">
        <v>24.8</v>
      </c>
      <c r="O28" s="94"/>
      <c r="P28" s="96">
        <f t="shared" si="4"/>
        <v>2.066666666666667</v>
      </c>
    </row>
    <row r="29" spans="1:16" ht="15" customHeight="1">
      <c r="A29" s="6">
        <f t="shared" si="3"/>
        <v>18</v>
      </c>
      <c r="B29" s="81" t="s">
        <v>102</v>
      </c>
      <c r="C29" s="81" t="s">
        <v>42</v>
      </c>
      <c r="D29" s="265">
        <v>30</v>
      </c>
      <c r="E29" s="266"/>
      <c r="F29" s="266">
        <v>24</v>
      </c>
      <c r="G29" s="94">
        <f t="shared" si="6"/>
        <v>697.3</v>
      </c>
      <c r="H29" s="328">
        <v>697.3</v>
      </c>
      <c r="I29" s="94"/>
      <c r="J29" s="94">
        <f t="shared" si="7"/>
        <v>697.3</v>
      </c>
      <c r="K29" s="328">
        <v>697.3</v>
      </c>
      <c r="L29" s="94"/>
      <c r="M29" s="94">
        <f t="shared" si="5"/>
        <v>697.3</v>
      </c>
      <c r="N29" s="328">
        <v>697.3</v>
      </c>
      <c r="O29" s="94"/>
      <c r="P29" s="96">
        <f t="shared" si="4"/>
        <v>29.054166666666664</v>
      </c>
    </row>
    <row r="30" spans="1:16" ht="15" customHeight="1">
      <c r="A30" s="6">
        <f t="shared" si="3"/>
        <v>19</v>
      </c>
      <c r="B30" s="81" t="s">
        <v>102</v>
      </c>
      <c r="C30" s="77" t="s">
        <v>25</v>
      </c>
      <c r="D30" s="339">
        <v>1</v>
      </c>
      <c r="E30" s="338"/>
      <c r="F30" s="338">
        <v>16</v>
      </c>
      <c r="G30" s="94">
        <f t="shared" si="6"/>
        <v>21.8</v>
      </c>
      <c r="H30" s="328">
        <v>21.8</v>
      </c>
      <c r="I30" s="94"/>
      <c r="J30" s="94">
        <f t="shared" si="7"/>
        <v>21.8</v>
      </c>
      <c r="K30" s="328">
        <v>21.8</v>
      </c>
      <c r="L30" s="94"/>
      <c r="M30" s="94">
        <f t="shared" si="5"/>
        <v>21.8</v>
      </c>
      <c r="N30" s="328">
        <v>21.8</v>
      </c>
      <c r="O30" s="94"/>
      <c r="P30" s="96">
        <f t="shared" si="4"/>
        <v>1.3625</v>
      </c>
    </row>
    <row r="31" spans="1:16" ht="15" customHeight="1">
      <c r="A31" s="6">
        <f t="shared" si="3"/>
        <v>20</v>
      </c>
      <c r="B31" s="81" t="s">
        <v>102</v>
      </c>
      <c r="C31" s="77" t="s">
        <v>25</v>
      </c>
      <c r="D31" s="125">
        <v>66</v>
      </c>
      <c r="E31" s="125" t="s">
        <v>17</v>
      </c>
      <c r="F31" s="45">
        <f>'[2]МКД'!$H$231</f>
        <v>2</v>
      </c>
      <c r="G31" s="94">
        <f>I31+H31</f>
        <v>15.6</v>
      </c>
      <c r="H31" s="270">
        <v>15.6</v>
      </c>
      <c r="I31" s="94"/>
      <c r="J31" s="94">
        <f t="shared" si="7"/>
        <v>15.6</v>
      </c>
      <c r="K31" s="270">
        <v>15.6</v>
      </c>
      <c r="L31" s="94"/>
      <c r="M31" s="94">
        <f t="shared" si="5"/>
        <v>15.6</v>
      </c>
      <c r="N31" s="270">
        <v>15.6</v>
      </c>
      <c r="O31" s="94"/>
      <c r="P31" s="96">
        <f t="shared" si="4"/>
        <v>7.8</v>
      </c>
    </row>
    <row r="32" spans="1:16" ht="15" customHeight="1">
      <c r="A32" s="6">
        <f t="shared" si="3"/>
        <v>21</v>
      </c>
      <c r="B32" s="81" t="s">
        <v>102</v>
      </c>
      <c r="C32" s="81" t="s">
        <v>47</v>
      </c>
      <c r="D32" s="339">
        <v>2</v>
      </c>
      <c r="E32" s="338"/>
      <c r="F32" s="338">
        <v>16</v>
      </c>
      <c r="G32" s="94">
        <f>I32+H32</f>
        <v>106.5</v>
      </c>
      <c r="H32" s="328">
        <v>106.5</v>
      </c>
      <c r="I32" s="94"/>
      <c r="J32" s="94">
        <f t="shared" si="7"/>
        <v>106.5</v>
      </c>
      <c r="K32" s="328">
        <v>106.5</v>
      </c>
      <c r="L32" s="94"/>
      <c r="M32" s="94">
        <f t="shared" si="5"/>
        <v>106.5</v>
      </c>
      <c r="N32" s="328">
        <v>106.5</v>
      </c>
      <c r="O32" s="94"/>
      <c r="P32" s="96">
        <f>M32/F32</f>
        <v>6.65625</v>
      </c>
    </row>
    <row r="33" spans="1:16" ht="15" customHeight="1">
      <c r="A33" s="116"/>
      <c r="B33" s="83" t="s">
        <v>8</v>
      </c>
      <c r="C33" s="59"/>
      <c r="D33" s="55"/>
      <c r="E33" s="55"/>
      <c r="F33" s="84">
        <f>SUM(F12:I32)</f>
        <v>6595.4000000000015</v>
      </c>
      <c r="G33" s="206">
        <f>SUM(G13:G32)</f>
        <v>3096.7000000000003</v>
      </c>
      <c r="H33" s="206">
        <f>SUM(H13:H32)</f>
        <v>3096.7000000000003</v>
      </c>
      <c r="I33" s="61">
        <f>SUM(I13:I31)</f>
        <v>0</v>
      </c>
      <c r="J33" s="206">
        <f>SUM(J13:J32)</f>
        <v>3829.7999999999997</v>
      </c>
      <c r="K33" s="206">
        <f>SUM(K13:K32)</f>
        <v>3829.7999999999997</v>
      </c>
      <c r="L33" s="61">
        <f>SUM(L13:L31)</f>
        <v>0</v>
      </c>
      <c r="M33" s="206">
        <f>SUM(M12:M32)</f>
        <v>3869.0000000000005</v>
      </c>
      <c r="N33" s="206">
        <f>SUM(N12:N32)</f>
        <v>3869.0000000000005</v>
      </c>
      <c r="O33" s="61">
        <f>SUM(O13:O31)</f>
        <v>0</v>
      </c>
      <c r="P33" s="269"/>
    </row>
    <row r="34" spans="7:14" ht="15">
      <c r="G34" s="2"/>
      <c r="H34" s="2"/>
      <c r="J34" s="2"/>
      <c r="K34" s="2"/>
      <c r="M34" s="2"/>
      <c r="N34" s="2"/>
    </row>
    <row r="35" spans="8:14" ht="15">
      <c r="H35" s="2"/>
      <c r="K35" s="2"/>
      <c r="N35" s="2"/>
    </row>
  </sheetData>
  <sheetProtection/>
  <mergeCells count="20">
    <mergeCell ref="F5:F7"/>
    <mergeCell ref="M6:M7"/>
    <mergeCell ref="M5:O5"/>
    <mergeCell ref="N6:O6"/>
    <mergeCell ref="A2:F2"/>
    <mergeCell ref="B5:B7"/>
    <mergeCell ref="C5:E5"/>
    <mergeCell ref="A5:A7"/>
    <mergeCell ref="C6:C7"/>
    <mergeCell ref="D6:D7"/>
    <mergeCell ref="E6:E7"/>
    <mergeCell ref="B11:F11"/>
    <mergeCell ref="G6:G7"/>
    <mergeCell ref="H6:I6"/>
    <mergeCell ref="P5:P7"/>
    <mergeCell ref="G5:I5"/>
    <mergeCell ref="J5:L5"/>
    <mergeCell ref="J6:J7"/>
    <mergeCell ref="K6:L6"/>
    <mergeCell ref="M8:P8"/>
  </mergeCells>
  <printOptions/>
  <pageMargins left="0.7" right="0.7" top="0.75" bottom="0.75" header="0.3" footer="0.3"/>
  <pageSetup horizontalDpi="600" verticalDpi="600" orientation="portrait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Q202"/>
  <sheetViews>
    <sheetView view="pageBreakPreview" zoomScale="85" zoomScaleSheetLayoutView="85" zoomScalePageLayoutView="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W21" sqref="W21"/>
    </sheetView>
  </sheetViews>
  <sheetFormatPr defaultColWidth="9.140625" defaultRowHeight="15" outlineLevelCol="1"/>
  <cols>
    <col min="1" max="1" width="5.140625" style="130" customWidth="1"/>
    <col min="2" max="2" width="26.140625" style="130" customWidth="1"/>
    <col min="3" max="3" width="16.8515625" style="138" customWidth="1"/>
    <col min="4" max="4" width="6.8515625" style="191" customWidth="1"/>
    <col min="5" max="5" width="8.140625" style="76" customWidth="1"/>
    <col min="6" max="6" width="11.8515625" style="76" customWidth="1"/>
    <col min="7" max="12" width="12.140625" style="130" hidden="1" customWidth="1" outlineLevel="1"/>
    <col min="13" max="13" width="12.140625" style="130" customWidth="1" collapsed="1"/>
    <col min="14" max="15" width="12.140625" style="130" customWidth="1"/>
    <col min="16" max="16" width="15.28125" style="130" customWidth="1"/>
    <col min="17" max="16384" width="9.140625" style="130" customWidth="1"/>
  </cols>
  <sheetData>
    <row r="1" spans="1:6" ht="15">
      <c r="A1" s="219" t="s">
        <v>10</v>
      </c>
      <c r="B1" s="219"/>
      <c r="C1" s="219"/>
      <c r="D1" s="219"/>
      <c r="E1" s="219"/>
      <c r="F1" s="219"/>
    </row>
    <row r="2" spans="3:6" ht="34.5" customHeight="1">
      <c r="C2" s="474"/>
      <c r="D2" s="474"/>
      <c r="E2" s="474"/>
      <c r="F2" s="474"/>
    </row>
    <row r="3" ht="15" customHeight="1">
      <c r="P3" s="139" t="s">
        <v>9</v>
      </c>
    </row>
    <row r="4" spans="1:16" s="131" customFormat="1" ht="43.5" customHeight="1">
      <c r="A4" s="469" t="s">
        <v>0</v>
      </c>
      <c r="B4" s="469" t="s">
        <v>12</v>
      </c>
      <c r="C4" s="478" t="s">
        <v>1</v>
      </c>
      <c r="D4" s="479"/>
      <c r="E4" s="480"/>
      <c r="F4" s="469" t="s">
        <v>57</v>
      </c>
      <c r="G4" s="438" t="s">
        <v>141</v>
      </c>
      <c r="H4" s="439"/>
      <c r="I4" s="440"/>
      <c r="J4" s="438" t="s">
        <v>142</v>
      </c>
      <c r="K4" s="439"/>
      <c r="L4" s="440"/>
      <c r="M4" s="438" t="s">
        <v>150</v>
      </c>
      <c r="N4" s="439"/>
      <c r="O4" s="440"/>
      <c r="P4" s="406" t="s">
        <v>79</v>
      </c>
    </row>
    <row r="5" spans="1:16" s="131" customFormat="1" ht="13.5" customHeight="1">
      <c r="A5" s="470"/>
      <c r="B5" s="470"/>
      <c r="C5" s="469" t="s">
        <v>2</v>
      </c>
      <c r="D5" s="472" t="s">
        <v>3</v>
      </c>
      <c r="E5" s="469" t="s">
        <v>4</v>
      </c>
      <c r="F5" s="470"/>
      <c r="G5" s="475" t="s">
        <v>5</v>
      </c>
      <c r="H5" s="402" t="s">
        <v>11</v>
      </c>
      <c r="I5" s="403"/>
      <c r="J5" s="475" t="s">
        <v>5</v>
      </c>
      <c r="K5" s="402" t="s">
        <v>11</v>
      </c>
      <c r="L5" s="403"/>
      <c r="M5" s="475" t="s">
        <v>5</v>
      </c>
      <c r="N5" s="402" t="s">
        <v>11</v>
      </c>
      <c r="O5" s="403"/>
      <c r="P5" s="407"/>
    </row>
    <row r="6" spans="1:16" s="131" customFormat="1" ht="60" customHeight="1">
      <c r="A6" s="471"/>
      <c r="B6" s="471"/>
      <c r="C6" s="471"/>
      <c r="D6" s="473"/>
      <c r="E6" s="471"/>
      <c r="F6" s="471"/>
      <c r="G6" s="476"/>
      <c r="H6" s="35" t="s">
        <v>6</v>
      </c>
      <c r="I6" s="35" t="s">
        <v>7</v>
      </c>
      <c r="J6" s="476"/>
      <c r="K6" s="35" t="s">
        <v>6</v>
      </c>
      <c r="L6" s="35" t="s">
        <v>7</v>
      </c>
      <c r="M6" s="476"/>
      <c r="N6" s="35" t="s">
        <v>6</v>
      </c>
      <c r="O6" s="35" t="s">
        <v>7</v>
      </c>
      <c r="P6" s="408"/>
    </row>
    <row r="7" spans="1:16" s="131" customFormat="1" ht="15" hidden="1">
      <c r="A7" s="118">
        <v>1</v>
      </c>
      <c r="B7" s="10" t="s">
        <v>55</v>
      </c>
      <c r="C7" s="196" t="s">
        <v>63</v>
      </c>
      <c r="D7" s="193">
        <v>7</v>
      </c>
      <c r="E7" s="30"/>
      <c r="F7" s="32">
        <f>'[2]МКД'!$H$382</f>
        <v>12</v>
      </c>
      <c r="G7" s="204">
        <f>H7+I7</f>
        <v>0</v>
      </c>
      <c r="H7" s="273"/>
      <c r="I7" s="273"/>
      <c r="J7" s="204">
        <f>K7+L7</f>
        <v>0</v>
      </c>
      <c r="K7" s="273"/>
      <c r="L7" s="273"/>
      <c r="M7" s="204">
        <f>N7+O7</f>
        <v>0</v>
      </c>
      <c r="N7" s="273"/>
      <c r="O7" s="273"/>
      <c r="P7" s="39" t="e">
        <f>#REF!/F7</f>
        <v>#REF!</v>
      </c>
    </row>
    <row r="8" spans="1:16" s="13" customFormat="1" ht="15" hidden="1">
      <c r="A8" s="118">
        <v>2</v>
      </c>
      <c r="B8" s="10" t="s">
        <v>55</v>
      </c>
      <c r="C8" s="196" t="s">
        <v>61</v>
      </c>
      <c r="D8" s="193">
        <v>14</v>
      </c>
      <c r="E8" s="30"/>
      <c r="F8" s="32">
        <f>'[2]МКД'!$H$276</f>
        <v>16</v>
      </c>
      <c r="G8" s="204">
        <f aca="true" t="shared" si="0" ref="G8:G15">H8+I8</f>
        <v>0</v>
      </c>
      <c r="H8" s="273"/>
      <c r="I8" s="273"/>
      <c r="J8" s="204">
        <f aca="true" t="shared" si="1" ref="J8:J15">K8+L8</f>
        <v>0</v>
      </c>
      <c r="K8" s="273"/>
      <c r="L8" s="273"/>
      <c r="M8" s="204">
        <f aca="true" t="shared" si="2" ref="M8:M15">N8+O8</f>
        <v>0</v>
      </c>
      <c r="N8" s="273"/>
      <c r="O8" s="273"/>
      <c r="P8" s="39" t="e">
        <f>#REF!/F8</f>
        <v>#REF!</v>
      </c>
    </row>
    <row r="9" spans="1:16" s="13" customFormat="1" ht="15" customHeight="1" hidden="1">
      <c r="A9" s="118">
        <v>3</v>
      </c>
      <c r="B9" s="10" t="s">
        <v>55</v>
      </c>
      <c r="C9" s="196" t="s">
        <v>16</v>
      </c>
      <c r="D9" s="193">
        <v>26</v>
      </c>
      <c r="E9" s="30"/>
      <c r="F9" s="32">
        <f>'[1]МКД'!$H$48</f>
        <v>12</v>
      </c>
      <c r="G9" s="204" t="e">
        <f t="shared" si="0"/>
        <v>#VALUE!</v>
      </c>
      <c r="H9" s="463" t="s">
        <v>130</v>
      </c>
      <c r="I9" s="464"/>
      <c r="J9" s="204" t="e">
        <f t="shared" si="1"/>
        <v>#VALUE!</v>
      </c>
      <c r="K9" s="463" t="s">
        <v>130</v>
      </c>
      <c r="L9" s="464"/>
      <c r="M9" s="204" t="e">
        <f t="shared" si="2"/>
        <v>#VALUE!</v>
      </c>
      <c r="N9" s="463" t="s">
        <v>130</v>
      </c>
      <c r="O9" s="464"/>
      <c r="P9" s="39" t="e">
        <f>#REF!/F9</f>
        <v>#REF!</v>
      </c>
    </row>
    <row r="10" spans="1:16" s="13" customFormat="1" ht="15" customHeight="1" hidden="1">
      <c r="A10" s="118">
        <v>4</v>
      </c>
      <c r="B10" s="10" t="s">
        <v>55</v>
      </c>
      <c r="C10" s="196" t="s">
        <v>16</v>
      </c>
      <c r="D10" s="193">
        <v>49</v>
      </c>
      <c r="E10" s="30"/>
      <c r="F10" s="32">
        <v>12</v>
      </c>
      <c r="G10" s="204">
        <f t="shared" si="0"/>
        <v>0</v>
      </c>
      <c r="H10" s="465"/>
      <c r="I10" s="466"/>
      <c r="J10" s="204">
        <f t="shared" si="1"/>
        <v>0</v>
      </c>
      <c r="K10" s="465"/>
      <c r="L10" s="466"/>
      <c r="M10" s="204">
        <f t="shared" si="2"/>
        <v>0</v>
      </c>
      <c r="N10" s="465"/>
      <c r="O10" s="466"/>
      <c r="P10" s="39" t="e">
        <f>#REF!/F10</f>
        <v>#REF!</v>
      </c>
    </row>
    <row r="11" spans="1:16" s="13" customFormat="1" ht="15" customHeight="1" hidden="1">
      <c r="A11" s="118">
        <v>5</v>
      </c>
      <c r="B11" s="10" t="s">
        <v>55</v>
      </c>
      <c r="C11" s="196" t="s">
        <v>45</v>
      </c>
      <c r="D11" s="193">
        <v>8</v>
      </c>
      <c r="E11" s="30" t="s">
        <v>18</v>
      </c>
      <c r="F11" s="32">
        <f>'[3]МКД'!$H$73</f>
        <v>12</v>
      </c>
      <c r="G11" s="204">
        <f t="shared" si="0"/>
        <v>0</v>
      </c>
      <c r="H11" s="465"/>
      <c r="I11" s="466"/>
      <c r="J11" s="204">
        <f t="shared" si="1"/>
        <v>0</v>
      </c>
      <c r="K11" s="465"/>
      <c r="L11" s="466"/>
      <c r="M11" s="204">
        <f t="shared" si="2"/>
        <v>0</v>
      </c>
      <c r="N11" s="465"/>
      <c r="O11" s="466"/>
      <c r="P11" s="39" t="e">
        <f>#REF!/F11</f>
        <v>#REF!</v>
      </c>
    </row>
    <row r="12" spans="1:16" s="13" customFormat="1" ht="15" customHeight="1" hidden="1">
      <c r="A12" s="118">
        <v>6</v>
      </c>
      <c r="B12" s="10" t="s">
        <v>55</v>
      </c>
      <c r="C12" s="196" t="s">
        <v>53</v>
      </c>
      <c r="D12" s="193">
        <v>2</v>
      </c>
      <c r="E12" s="30"/>
      <c r="F12" s="32">
        <f>'[3]МКД'!$H$88</f>
        <v>12</v>
      </c>
      <c r="G12" s="204">
        <f t="shared" si="0"/>
        <v>0</v>
      </c>
      <c r="H12" s="465"/>
      <c r="I12" s="466"/>
      <c r="J12" s="204">
        <f t="shared" si="1"/>
        <v>0</v>
      </c>
      <c r="K12" s="465"/>
      <c r="L12" s="466"/>
      <c r="M12" s="204">
        <f t="shared" si="2"/>
        <v>0</v>
      </c>
      <c r="N12" s="465"/>
      <c r="O12" s="466"/>
      <c r="P12" s="39" t="e">
        <f>#REF!/F12</f>
        <v>#REF!</v>
      </c>
    </row>
    <row r="13" spans="1:16" s="13" customFormat="1" ht="15" customHeight="1" hidden="1">
      <c r="A13" s="118">
        <v>7</v>
      </c>
      <c r="B13" s="10" t="s">
        <v>55</v>
      </c>
      <c r="C13" s="196" t="s">
        <v>65</v>
      </c>
      <c r="D13" s="193">
        <v>16</v>
      </c>
      <c r="E13" s="30"/>
      <c r="F13" s="32">
        <v>12</v>
      </c>
      <c r="G13" s="204">
        <f t="shared" si="0"/>
        <v>0</v>
      </c>
      <c r="H13" s="465"/>
      <c r="I13" s="466"/>
      <c r="J13" s="204">
        <f t="shared" si="1"/>
        <v>0</v>
      </c>
      <c r="K13" s="465"/>
      <c r="L13" s="466"/>
      <c r="M13" s="204">
        <f t="shared" si="2"/>
        <v>0</v>
      </c>
      <c r="N13" s="465"/>
      <c r="O13" s="466"/>
      <c r="P13" s="39" t="e">
        <f>#REF!/F13</f>
        <v>#REF!</v>
      </c>
    </row>
    <row r="14" spans="1:16" s="13" customFormat="1" ht="15" customHeight="1" hidden="1">
      <c r="A14" s="118">
        <v>8</v>
      </c>
      <c r="B14" s="10" t="s">
        <v>55</v>
      </c>
      <c r="C14" s="196" t="s">
        <v>71</v>
      </c>
      <c r="D14" s="193">
        <v>20</v>
      </c>
      <c r="E14" s="30"/>
      <c r="F14" s="32">
        <f>'[3]МКД'!$H$147</f>
        <v>12</v>
      </c>
      <c r="G14" s="204">
        <f t="shared" si="0"/>
        <v>0</v>
      </c>
      <c r="H14" s="465"/>
      <c r="I14" s="466"/>
      <c r="J14" s="204">
        <f t="shared" si="1"/>
        <v>0</v>
      </c>
      <c r="K14" s="465"/>
      <c r="L14" s="466"/>
      <c r="M14" s="204">
        <f t="shared" si="2"/>
        <v>0</v>
      </c>
      <c r="N14" s="465"/>
      <c r="O14" s="466"/>
      <c r="P14" s="39" t="e">
        <f>#REF!/F14</f>
        <v>#REF!</v>
      </c>
    </row>
    <row r="15" spans="1:16" s="13" customFormat="1" ht="15" customHeight="1" hidden="1">
      <c r="A15" s="118">
        <v>9</v>
      </c>
      <c r="B15" s="10" t="s">
        <v>55</v>
      </c>
      <c r="C15" s="196" t="s">
        <v>25</v>
      </c>
      <c r="D15" s="193">
        <v>7</v>
      </c>
      <c r="E15" s="30" t="s">
        <v>17</v>
      </c>
      <c r="F15" s="32">
        <f>'[1]МКД'!$H$11</f>
        <v>12</v>
      </c>
      <c r="G15" s="204">
        <f t="shared" si="0"/>
        <v>0</v>
      </c>
      <c r="H15" s="467"/>
      <c r="I15" s="468"/>
      <c r="J15" s="204">
        <f t="shared" si="1"/>
        <v>0</v>
      </c>
      <c r="K15" s="467"/>
      <c r="L15" s="468"/>
      <c r="M15" s="204">
        <f t="shared" si="2"/>
        <v>0</v>
      </c>
      <c r="N15" s="467"/>
      <c r="O15" s="468"/>
      <c r="P15" s="39" t="e">
        <f>#REF!/F15</f>
        <v>#REF!</v>
      </c>
    </row>
    <row r="16" spans="1:16" s="145" customFormat="1" ht="15" hidden="1">
      <c r="A16" s="142"/>
      <c r="B16" s="11" t="s">
        <v>8</v>
      </c>
      <c r="C16" s="199"/>
      <c r="D16" s="135"/>
      <c r="E16" s="143"/>
      <c r="F16" s="143">
        <f aca="true" t="shared" si="3" ref="F16:L16">SUM(F7:F15)</f>
        <v>112</v>
      </c>
      <c r="G16" s="144" t="e">
        <f t="shared" si="3"/>
        <v>#VALUE!</v>
      </c>
      <c r="H16" s="144">
        <f t="shared" si="3"/>
        <v>0</v>
      </c>
      <c r="I16" s="144">
        <f t="shared" si="3"/>
        <v>0</v>
      </c>
      <c r="J16" s="144" t="e">
        <f t="shared" si="3"/>
        <v>#VALUE!</v>
      </c>
      <c r="K16" s="144">
        <f t="shared" si="3"/>
        <v>0</v>
      </c>
      <c r="L16" s="144">
        <f t="shared" si="3"/>
        <v>0</v>
      </c>
      <c r="M16" s="144" t="e">
        <f>SUM(M7:M15)</f>
        <v>#VALUE!</v>
      </c>
      <c r="N16" s="144">
        <f>SUM(N7:N15)</f>
        <v>0</v>
      </c>
      <c r="O16" s="144">
        <f>SUM(O7:O15)</f>
        <v>0</v>
      </c>
      <c r="P16" s="272"/>
    </row>
    <row r="17" spans="1:6" s="13" customFormat="1" ht="15">
      <c r="A17" s="477" t="s">
        <v>125</v>
      </c>
      <c r="B17" s="477"/>
      <c r="C17" s="477"/>
      <c r="D17" s="477"/>
      <c r="E17" s="477"/>
      <c r="F17" s="477"/>
    </row>
    <row r="18" spans="1:16" s="13" customFormat="1" ht="15">
      <c r="A18" s="32">
        <v>1</v>
      </c>
      <c r="B18" s="10" t="s">
        <v>55</v>
      </c>
      <c r="C18" s="196" t="s">
        <v>58</v>
      </c>
      <c r="D18" s="193">
        <v>1</v>
      </c>
      <c r="E18" s="30"/>
      <c r="F18" s="9">
        <f>'[1]МКД'!$H$7</f>
        <v>16</v>
      </c>
      <c r="G18" s="180">
        <f>H18+I18</f>
        <v>24.229999999999997</v>
      </c>
      <c r="H18" s="318">
        <v>13.69</v>
      </c>
      <c r="I18" s="318">
        <v>10.54</v>
      </c>
      <c r="J18" s="180">
        <f>K18+L18</f>
        <v>24.229999999999997</v>
      </c>
      <c r="K18" s="318">
        <v>13.69</v>
      </c>
      <c r="L18" s="318">
        <v>10.54</v>
      </c>
      <c r="M18" s="180">
        <f>N18+O18</f>
        <v>24.2255</v>
      </c>
      <c r="N18" s="318">
        <v>13.69</v>
      </c>
      <c r="O18" s="318">
        <v>10.5355</v>
      </c>
      <c r="P18" s="39">
        <f>M18/F18</f>
        <v>1.51409375</v>
      </c>
    </row>
    <row r="19" spans="1:16" s="13" customFormat="1" ht="15" customHeight="1">
      <c r="A19" s="32">
        <f>1+A18</f>
        <v>2</v>
      </c>
      <c r="B19" s="10" t="s">
        <v>55</v>
      </c>
      <c r="C19" s="196" t="s">
        <v>25</v>
      </c>
      <c r="D19" s="194">
        <v>5</v>
      </c>
      <c r="E19" s="30"/>
      <c r="F19" s="9">
        <v>16</v>
      </c>
      <c r="G19" s="180">
        <f aca="true" t="shared" si="4" ref="G19:G72">H19+I19</f>
        <v>22.55</v>
      </c>
      <c r="H19" s="317">
        <v>16.25</v>
      </c>
      <c r="I19" s="317">
        <v>6.3</v>
      </c>
      <c r="J19" s="180">
        <f aca="true" t="shared" si="5" ref="J19:J43">K19+L19</f>
        <v>22.55</v>
      </c>
      <c r="K19" s="317">
        <v>16.25</v>
      </c>
      <c r="L19" s="317">
        <v>6.3</v>
      </c>
      <c r="M19" s="180">
        <f aca="true" t="shared" si="6" ref="M19:M61">N19+O19</f>
        <v>22.550800000000002</v>
      </c>
      <c r="N19" s="317">
        <v>16.2528</v>
      </c>
      <c r="O19" s="317">
        <v>6.298</v>
      </c>
      <c r="P19" s="382">
        <f aca="true" t="shared" si="7" ref="P19:P82">M19/F19</f>
        <v>1.4094250000000001</v>
      </c>
    </row>
    <row r="20" spans="1:16" s="13" customFormat="1" ht="15">
      <c r="A20" s="32">
        <f>1+A19</f>
        <v>3</v>
      </c>
      <c r="B20" s="10" t="s">
        <v>55</v>
      </c>
      <c r="C20" s="196" t="s">
        <v>25</v>
      </c>
      <c r="D20" s="193">
        <v>7</v>
      </c>
      <c r="E20" s="30" t="s">
        <v>17</v>
      </c>
      <c r="F20" s="32">
        <f>'[1]МКД'!$H$11</f>
        <v>12</v>
      </c>
      <c r="G20" s="180">
        <f t="shared" si="4"/>
        <v>41.314</v>
      </c>
      <c r="H20" s="317">
        <v>32.567</v>
      </c>
      <c r="I20" s="317">
        <v>8.747</v>
      </c>
      <c r="J20" s="180">
        <f t="shared" si="5"/>
        <v>41.314</v>
      </c>
      <c r="K20" s="317">
        <v>32.567</v>
      </c>
      <c r="L20" s="317">
        <v>8.747</v>
      </c>
      <c r="M20" s="180">
        <f t="shared" si="6"/>
        <v>41.3146</v>
      </c>
      <c r="N20" s="317">
        <v>32.5674</v>
      </c>
      <c r="O20" s="317">
        <v>8.7472</v>
      </c>
      <c r="P20" s="382">
        <f t="shared" si="7"/>
        <v>3.442883333333333</v>
      </c>
    </row>
    <row r="21" spans="1:17" s="13" customFormat="1" ht="15">
      <c r="A21" s="32">
        <f aca="true" t="shared" si="8" ref="A21:A103">1+A20</f>
        <v>4</v>
      </c>
      <c r="B21" s="10" t="s">
        <v>55</v>
      </c>
      <c r="C21" s="196" t="s">
        <v>25</v>
      </c>
      <c r="D21" s="193">
        <v>8</v>
      </c>
      <c r="E21" s="30"/>
      <c r="F21" s="32">
        <f>'[1]МКД'!$H$12</f>
        <v>12</v>
      </c>
      <c r="G21" s="180">
        <f t="shared" si="4"/>
        <v>64.54357</v>
      </c>
      <c r="H21" s="317">
        <v>-0.1</v>
      </c>
      <c r="I21" s="317">
        <v>64.64357</v>
      </c>
      <c r="J21" s="180">
        <f t="shared" si="5"/>
        <v>20</v>
      </c>
      <c r="K21" s="317">
        <v>-0.1</v>
      </c>
      <c r="L21" s="317">
        <v>20.1</v>
      </c>
      <c r="M21" s="180">
        <f t="shared" si="6"/>
        <v>5.01</v>
      </c>
      <c r="N21" s="317">
        <v>-0.23</v>
      </c>
      <c r="O21" s="317">
        <v>5.24</v>
      </c>
      <c r="P21" s="382">
        <f t="shared" si="7"/>
        <v>0.4175</v>
      </c>
      <c r="Q21" s="337"/>
    </row>
    <row r="22" spans="1:16" s="13" customFormat="1" ht="15">
      <c r="A22" s="32">
        <f t="shared" si="8"/>
        <v>5</v>
      </c>
      <c r="B22" s="10" t="s">
        <v>55</v>
      </c>
      <c r="C22" s="196" t="s">
        <v>25</v>
      </c>
      <c r="D22" s="193">
        <v>10</v>
      </c>
      <c r="E22" s="30"/>
      <c r="F22" s="32">
        <v>12</v>
      </c>
      <c r="G22" s="180">
        <f t="shared" si="4"/>
        <v>234.72000000000003</v>
      </c>
      <c r="H22" s="318">
        <v>93.64</v>
      </c>
      <c r="I22" s="318">
        <v>141.08</v>
      </c>
      <c r="J22" s="180">
        <f t="shared" si="5"/>
        <v>234.72453000000002</v>
      </c>
      <c r="K22" s="318">
        <v>93.64</v>
      </c>
      <c r="L22" s="318">
        <v>141.08453</v>
      </c>
      <c r="M22" s="180">
        <f t="shared" si="6"/>
        <v>234.72753</v>
      </c>
      <c r="N22" s="318">
        <v>93.643</v>
      </c>
      <c r="O22" s="318">
        <v>141.08453</v>
      </c>
      <c r="P22" s="382">
        <f t="shared" si="7"/>
        <v>19.5606275</v>
      </c>
    </row>
    <row r="23" spans="1:16" s="13" customFormat="1" ht="15">
      <c r="A23" s="32">
        <f t="shared" si="8"/>
        <v>6</v>
      </c>
      <c r="B23" s="10" t="s">
        <v>55</v>
      </c>
      <c r="C23" s="196" t="s">
        <v>25</v>
      </c>
      <c r="D23" s="193">
        <v>12</v>
      </c>
      <c r="E23" s="30"/>
      <c r="F23" s="32">
        <f>'[1]МКД'!$H$14</f>
        <v>16</v>
      </c>
      <c r="G23" s="180">
        <f t="shared" si="4"/>
        <v>43.378</v>
      </c>
      <c r="H23" s="317">
        <v>11.148</v>
      </c>
      <c r="I23" s="317">
        <v>32.23</v>
      </c>
      <c r="J23" s="180">
        <f t="shared" si="5"/>
        <v>43.378</v>
      </c>
      <c r="K23" s="317">
        <v>11.148</v>
      </c>
      <c r="L23" s="317">
        <v>32.23</v>
      </c>
      <c r="M23" s="180">
        <f t="shared" si="6"/>
        <v>37.9</v>
      </c>
      <c r="N23" s="317">
        <v>5.67</v>
      </c>
      <c r="O23" s="317">
        <v>32.23</v>
      </c>
      <c r="P23" s="382">
        <f t="shared" si="7"/>
        <v>2.36875</v>
      </c>
    </row>
    <row r="24" spans="1:16" s="13" customFormat="1" ht="15">
      <c r="A24" s="32">
        <f t="shared" si="8"/>
        <v>7</v>
      </c>
      <c r="B24" s="10" t="s">
        <v>55</v>
      </c>
      <c r="C24" s="196" t="s">
        <v>25</v>
      </c>
      <c r="D24" s="193">
        <v>14</v>
      </c>
      <c r="E24" s="30"/>
      <c r="F24" s="32">
        <f>'[1]МКД'!$H$15</f>
        <v>24</v>
      </c>
      <c r="G24" s="180">
        <f t="shared" si="4"/>
        <v>-7.437999999999995</v>
      </c>
      <c r="H24" s="317">
        <v>-49.568</v>
      </c>
      <c r="I24" s="317">
        <v>42.13</v>
      </c>
      <c r="J24" s="180">
        <f t="shared" si="5"/>
        <v>-7.437999999999995</v>
      </c>
      <c r="K24" s="317">
        <v>-49.568</v>
      </c>
      <c r="L24" s="317">
        <v>42.13</v>
      </c>
      <c r="M24" s="180">
        <f t="shared" si="6"/>
        <v>-7.437999999999995</v>
      </c>
      <c r="N24" s="317">
        <v>-49.568</v>
      </c>
      <c r="O24" s="317">
        <v>42.13</v>
      </c>
      <c r="P24" s="382">
        <f t="shared" si="7"/>
        <v>-0.30991666666666645</v>
      </c>
    </row>
    <row r="25" spans="1:16" s="13" customFormat="1" ht="15">
      <c r="A25" s="32">
        <f t="shared" si="8"/>
        <v>8</v>
      </c>
      <c r="B25" s="10" t="s">
        <v>55</v>
      </c>
      <c r="C25" s="196" t="s">
        <v>25</v>
      </c>
      <c r="D25" s="193">
        <v>16</v>
      </c>
      <c r="E25" s="30"/>
      <c r="F25" s="32">
        <f>'[1]МКД'!$H$16</f>
        <v>16</v>
      </c>
      <c r="G25" s="180">
        <f t="shared" si="4"/>
        <v>19.96</v>
      </c>
      <c r="H25" s="317">
        <v>19.96</v>
      </c>
      <c r="I25" s="317">
        <v>0</v>
      </c>
      <c r="J25" s="180">
        <f t="shared" si="5"/>
        <v>19.96</v>
      </c>
      <c r="K25" s="317">
        <v>19.96</v>
      </c>
      <c r="L25" s="317">
        <v>0</v>
      </c>
      <c r="M25" s="180">
        <f t="shared" si="6"/>
        <v>19.96</v>
      </c>
      <c r="N25" s="317">
        <v>19.96</v>
      </c>
      <c r="O25" s="317">
        <v>0</v>
      </c>
      <c r="P25" s="382">
        <f t="shared" si="7"/>
        <v>1.2475</v>
      </c>
    </row>
    <row r="26" spans="1:16" s="13" customFormat="1" ht="15">
      <c r="A26" s="32">
        <f t="shared" si="8"/>
        <v>9</v>
      </c>
      <c r="B26" s="10" t="s">
        <v>55</v>
      </c>
      <c r="C26" s="196" t="s">
        <v>25</v>
      </c>
      <c r="D26" s="194">
        <v>43</v>
      </c>
      <c r="E26" s="30" t="s">
        <v>17</v>
      </c>
      <c r="F26" s="32">
        <f>'[1]МКД'!$H$17</f>
        <v>12</v>
      </c>
      <c r="G26" s="180">
        <f t="shared" si="4"/>
        <v>118.97999999999999</v>
      </c>
      <c r="H26" s="317">
        <v>102.24</v>
      </c>
      <c r="I26" s="317">
        <v>16.74</v>
      </c>
      <c r="J26" s="180">
        <f t="shared" si="5"/>
        <v>118.98127</v>
      </c>
      <c r="K26" s="317">
        <v>102.24</v>
      </c>
      <c r="L26" s="317">
        <v>16.74127</v>
      </c>
      <c r="M26" s="180">
        <f t="shared" si="6"/>
        <v>118.97999999999999</v>
      </c>
      <c r="N26" s="317">
        <v>102.24</v>
      </c>
      <c r="O26" s="317">
        <v>16.74</v>
      </c>
      <c r="P26" s="382">
        <f t="shared" si="7"/>
        <v>9.915</v>
      </c>
    </row>
    <row r="27" spans="1:16" s="13" customFormat="1" ht="15" collapsed="1">
      <c r="A27" s="32">
        <f t="shared" si="8"/>
        <v>10</v>
      </c>
      <c r="B27" s="10" t="s">
        <v>55</v>
      </c>
      <c r="C27" s="196" t="s">
        <v>58</v>
      </c>
      <c r="D27" s="193">
        <v>44</v>
      </c>
      <c r="E27" s="30"/>
      <c r="F27" s="9">
        <v>33</v>
      </c>
      <c r="G27" s="180">
        <f t="shared" si="4"/>
        <v>2.869</v>
      </c>
      <c r="H27" s="317">
        <v>2.869</v>
      </c>
      <c r="I27" s="317">
        <v>0</v>
      </c>
      <c r="J27" s="180">
        <f t="shared" si="5"/>
        <v>2.869</v>
      </c>
      <c r="K27" s="317">
        <v>2.869</v>
      </c>
      <c r="L27" s="317">
        <v>0</v>
      </c>
      <c r="M27" s="180">
        <f t="shared" si="6"/>
        <v>2.87</v>
      </c>
      <c r="N27" s="317">
        <v>2.87</v>
      </c>
      <c r="O27" s="317">
        <v>0</v>
      </c>
      <c r="P27" s="382">
        <f t="shared" si="7"/>
        <v>0.08696969696969697</v>
      </c>
    </row>
    <row r="28" spans="1:16" s="13" customFormat="1" ht="15">
      <c r="A28" s="32">
        <f>1+A27</f>
        <v>11</v>
      </c>
      <c r="B28" s="10" t="s">
        <v>55</v>
      </c>
      <c r="C28" s="196" t="s">
        <v>25</v>
      </c>
      <c r="D28" s="193">
        <v>48</v>
      </c>
      <c r="E28" s="30"/>
      <c r="F28" s="32">
        <f>'[1]МКД'!$H$20</f>
        <v>12</v>
      </c>
      <c r="G28" s="180">
        <f t="shared" si="4"/>
        <v>-44.32</v>
      </c>
      <c r="H28" s="317">
        <v>-35.9</v>
      </c>
      <c r="I28" s="317">
        <v>-8.42</v>
      </c>
      <c r="J28" s="180">
        <f t="shared" si="5"/>
        <v>-44.32</v>
      </c>
      <c r="K28" s="317">
        <v>-35.9</v>
      </c>
      <c r="L28" s="317">
        <v>-8.42</v>
      </c>
      <c r="M28" s="180">
        <f t="shared" si="6"/>
        <v>-44.32</v>
      </c>
      <c r="N28" s="317">
        <v>-35.9</v>
      </c>
      <c r="O28" s="317">
        <v>-8.42</v>
      </c>
      <c r="P28" s="382">
        <f t="shared" si="7"/>
        <v>-3.6933333333333334</v>
      </c>
    </row>
    <row r="29" spans="1:16" s="13" customFormat="1" ht="15">
      <c r="A29" s="32">
        <f t="shared" si="8"/>
        <v>12</v>
      </c>
      <c r="B29" s="10" t="s">
        <v>55</v>
      </c>
      <c r="C29" s="196" t="s">
        <v>25</v>
      </c>
      <c r="D29" s="193">
        <v>48</v>
      </c>
      <c r="E29" s="30" t="s">
        <v>59</v>
      </c>
      <c r="F29" s="32">
        <f>'[1]МКД'!$H$21</f>
        <v>12</v>
      </c>
      <c r="G29" s="180">
        <f t="shared" si="4"/>
        <v>81.03</v>
      </c>
      <c r="H29" s="317">
        <v>49.73</v>
      </c>
      <c r="I29" s="317">
        <v>31.3</v>
      </c>
      <c r="J29" s="180">
        <f t="shared" si="5"/>
        <v>81.03286</v>
      </c>
      <c r="K29" s="317">
        <v>49.73</v>
      </c>
      <c r="L29" s="317">
        <v>31.30286</v>
      </c>
      <c r="M29" s="180">
        <f t="shared" si="6"/>
        <v>81.03286</v>
      </c>
      <c r="N29" s="317">
        <v>49.73</v>
      </c>
      <c r="O29" s="317">
        <v>31.30286</v>
      </c>
      <c r="P29" s="382">
        <f t="shared" si="7"/>
        <v>6.752738333333333</v>
      </c>
    </row>
    <row r="30" spans="1:16" s="13" customFormat="1" ht="15">
      <c r="A30" s="32">
        <f t="shared" si="8"/>
        <v>13</v>
      </c>
      <c r="B30" s="10" t="s">
        <v>55</v>
      </c>
      <c r="C30" s="196" t="s">
        <v>58</v>
      </c>
      <c r="D30" s="193">
        <v>52</v>
      </c>
      <c r="E30" s="30"/>
      <c r="F30" s="32">
        <f>'[1]МКД'!$H$22</f>
        <v>6</v>
      </c>
      <c r="G30" s="180">
        <f t="shared" si="4"/>
        <v>111.05769</v>
      </c>
      <c r="H30" s="317">
        <v>84.66</v>
      </c>
      <c r="I30" s="317">
        <v>26.39769</v>
      </c>
      <c r="J30" s="180">
        <f t="shared" si="5"/>
        <v>111.05769</v>
      </c>
      <c r="K30" s="317">
        <v>84.66</v>
      </c>
      <c r="L30" s="317">
        <v>26.39769</v>
      </c>
      <c r="M30" s="180">
        <f t="shared" si="6"/>
        <v>111.0644</v>
      </c>
      <c r="N30" s="317">
        <v>84.6644</v>
      </c>
      <c r="O30" s="317">
        <v>26.4</v>
      </c>
      <c r="P30" s="382">
        <f t="shared" si="7"/>
        <v>18.510733333333334</v>
      </c>
    </row>
    <row r="31" spans="1:16" s="13" customFormat="1" ht="15">
      <c r="A31" s="32">
        <f t="shared" si="8"/>
        <v>14</v>
      </c>
      <c r="B31" s="10" t="s">
        <v>55</v>
      </c>
      <c r="C31" s="196" t="s">
        <v>58</v>
      </c>
      <c r="D31" s="193">
        <v>66</v>
      </c>
      <c r="E31" s="30" t="s">
        <v>17</v>
      </c>
      <c r="F31" s="9">
        <f>'[2]МКД'!$H$231</f>
        <v>2</v>
      </c>
      <c r="G31" s="180">
        <f t="shared" si="4"/>
        <v>57.995999999999995</v>
      </c>
      <c r="H31" s="317">
        <v>57.266</v>
      </c>
      <c r="I31" s="317">
        <v>0.73</v>
      </c>
      <c r="J31" s="180">
        <f t="shared" si="5"/>
        <v>57.995999999999995</v>
      </c>
      <c r="K31" s="317">
        <v>57.266</v>
      </c>
      <c r="L31" s="317">
        <v>0.73</v>
      </c>
      <c r="M31" s="180">
        <f t="shared" si="6"/>
        <v>58.0024</v>
      </c>
      <c r="N31" s="317">
        <v>57.27</v>
      </c>
      <c r="O31" s="317">
        <v>0.7324</v>
      </c>
      <c r="P31" s="382">
        <f t="shared" si="7"/>
        <v>29.0012</v>
      </c>
    </row>
    <row r="32" spans="1:16" s="13" customFormat="1" ht="15">
      <c r="A32" s="32">
        <f t="shared" si="8"/>
        <v>15</v>
      </c>
      <c r="B32" s="10" t="s">
        <v>55</v>
      </c>
      <c r="C32" s="196" t="s">
        <v>51</v>
      </c>
      <c r="D32" s="193">
        <v>5</v>
      </c>
      <c r="E32" s="30"/>
      <c r="F32" s="32">
        <f>'[1]МКД'!$H$24</f>
        <v>24</v>
      </c>
      <c r="G32" s="180">
        <f t="shared" si="4"/>
        <v>915.559</v>
      </c>
      <c r="H32" s="317">
        <v>166.879</v>
      </c>
      <c r="I32" s="317">
        <v>748.68</v>
      </c>
      <c r="J32" s="180">
        <f t="shared" si="5"/>
        <v>915.559</v>
      </c>
      <c r="K32" s="317">
        <v>166.879</v>
      </c>
      <c r="L32" s="317">
        <v>748.68</v>
      </c>
      <c r="M32" s="180">
        <f t="shared" si="6"/>
        <v>915.5426</v>
      </c>
      <c r="N32" s="317">
        <v>166.88</v>
      </c>
      <c r="O32" s="317">
        <v>748.6626</v>
      </c>
      <c r="P32" s="382">
        <f t="shared" si="7"/>
        <v>38.14760833333333</v>
      </c>
    </row>
    <row r="33" spans="1:16" s="13" customFormat="1" ht="15">
      <c r="A33" s="32">
        <f t="shared" si="8"/>
        <v>16</v>
      </c>
      <c r="B33" s="10" t="s">
        <v>55</v>
      </c>
      <c r="C33" s="196" t="s">
        <v>51</v>
      </c>
      <c r="D33" s="193">
        <v>5</v>
      </c>
      <c r="E33" s="30" t="s">
        <v>17</v>
      </c>
      <c r="F33" s="32">
        <f>'[1]МКД'!$H$25</f>
        <v>12</v>
      </c>
      <c r="G33" s="180">
        <f t="shared" si="4"/>
        <v>261.58781</v>
      </c>
      <c r="H33" s="317">
        <v>203.68</v>
      </c>
      <c r="I33" s="317">
        <v>57.90781</v>
      </c>
      <c r="J33" s="180">
        <f t="shared" si="5"/>
        <v>261.58781</v>
      </c>
      <c r="K33" s="317">
        <v>203.68</v>
      </c>
      <c r="L33" s="317">
        <v>57.90781</v>
      </c>
      <c r="M33" s="180">
        <f t="shared" si="6"/>
        <v>261.11781</v>
      </c>
      <c r="N33" s="317">
        <v>203.21</v>
      </c>
      <c r="O33" s="317">
        <v>57.90781</v>
      </c>
      <c r="P33" s="382">
        <f t="shared" si="7"/>
        <v>21.7598175</v>
      </c>
    </row>
    <row r="34" spans="1:16" s="131" customFormat="1" ht="15">
      <c r="A34" s="32">
        <f t="shared" si="8"/>
        <v>17</v>
      </c>
      <c r="B34" s="10" t="s">
        <v>55</v>
      </c>
      <c r="C34" s="196" t="s">
        <v>21</v>
      </c>
      <c r="D34" s="193">
        <v>3</v>
      </c>
      <c r="E34" s="30"/>
      <c r="F34" s="32">
        <f>'[1]МКД'!$H$26</f>
        <v>5</v>
      </c>
      <c r="G34" s="180">
        <f t="shared" si="4"/>
        <v>192.05</v>
      </c>
      <c r="H34" s="317">
        <v>177.62</v>
      </c>
      <c r="I34" s="317">
        <v>14.43</v>
      </c>
      <c r="J34" s="180">
        <f t="shared" si="5"/>
        <v>192.05</v>
      </c>
      <c r="K34" s="317">
        <v>177.62</v>
      </c>
      <c r="L34" s="317">
        <v>14.43</v>
      </c>
      <c r="M34" s="180">
        <f t="shared" si="6"/>
        <v>192.05</v>
      </c>
      <c r="N34" s="317">
        <v>177.62</v>
      </c>
      <c r="O34" s="317">
        <v>14.43</v>
      </c>
      <c r="P34" s="382">
        <f t="shared" si="7"/>
        <v>38.410000000000004</v>
      </c>
    </row>
    <row r="35" spans="1:16" s="131" customFormat="1" ht="15">
      <c r="A35" s="32">
        <f>A34+1</f>
        <v>18</v>
      </c>
      <c r="B35" s="10" t="s">
        <v>55</v>
      </c>
      <c r="C35" s="196" t="s">
        <v>21</v>
      </c>
      <c r="D35" s="193">
        <v>8</v>
      </c>
      <c r="E35" s="30"/>
      <c r="F35" s="32">
        <f>'[1]МКД'!$H$28</f>
        <v>12</v>
      </c>
      <c r="G35" s="180">
        <f t="shared" si="4"/>
        <v>422.267</v>
      </c>
      <c r="H35" s="317">
        <v>147.777</v>
      </c>
      <c r="I35" s="317">
        <v>274.49</v>
      </c>
      <c r="J35" s="180">
        <f t="shared" si="5"/>
        <v>422.267</v>
      </c>
      <c r="K35" s="317">
        <v>147.777</v>
      </c>
      <c r="L35" s="317">
        <v>274.49</v>
      </c>
      <c r="M35" s="180">
        <f t="shared" si="6"/>
        <v>422.27</v>
      </c>
      <c r="N35" s="317">
        <v>147.78</v>
      </c>
      <c r="O35" s="317">
        <v>274.49</v>
      </c>
      <c r="P35" s="382">
        <f t="shared" si="7"/>
        <v>35.189166666666665</v>
      </c>
    </row>
    <row r="36" spans="1:16" s="131" customFormat="1" ht="15">
      <c r="A36" s="32">
        <f t="shared" si="8"/>
        <v>19</v>
      </c>
      <c r="B36" s="10" t="s">
        <v>55</v>
      </c>
      <c r="C36" s="196" t="s">
        <v>21</v>
      </c>
      <c r="D36" s="193">
        <v>10</v>
      </c>
      <c r="E36" s="30"/>
      <c r="F36" s="32">
        <f>'[1]МКД'!$H$29</f>
        <v>20</v>
      </c>
      <c r="G36" s="180">
        <f t="shared" si="4"/>
        <v>824.14</v>
      </c>
      <c r="H36" s="317">
        <v>298.86</v>
      </c>
      <c r="I36" s="317">
        <v>525.28</v>
      </c>
      <c r="J36" s="180">
        <f t="shared" si="5"/>
        <v>824.1099999999999</v>
      </c>
      <c r="K36" s="317">
        <v>298.83</v>
      </c>
      <c r="L36" s="317">
        <v>525.28</v>
      </c>
      <c r="M36" s="180">
        <f t="shared" si="6"/>
        <v>817.1741</v>
      </c>
      <c r="N36" s="317">
        <v>291.89</v>
      </c>
      <c r="O36" s="317">
        <v>525.2841</v>
      </c>
      <c r="P36" s="382">
        <f t="shared" si="7"/>
        <v>40.858705</v>
      </c>
    </row>
    <row r="37" spans="1:16" s="131" customFormat="1" ht="15">
      <c r="A37" s="32">
        <f t="shared" si="8"/>
        <v>20</v>
      </c>
      <c r="B37" s="10" t="s">
        <v>55</v>
      </c>
      <c r="C37" s="196" t="s">
        <v>21</v>
      </c>
      <c r="D37" s="193">
        <v>12</v>
      </c>
      <c r="E37" s="30"/>
      <c r="F37" s="32">
        <f>'[1]МКД'!$H$30</f>
        <v>20</v>
      </c>
      <c r="G37" s="180">
        <f t="shared" si="4"/>
        <v>420.267</v>
      </c>
      <c r="H37" s="317">
        <f>161.837-0.01</f>
        <v>161.827</v>
      </c>
      <c r="I37" s="317">
        <v>258.44</v>
      </c>
      <c r="J37" s="180">
        <f t="shared" si="5"/>
        <v>398.28999999999996</v>
      </c>
      <c r="K37" s="317">
        <v>139.85</v>
      </c>
      <c r="L37" s="317">
        <v>258.44</v>
      </c>
      <c r="M37" s="180">
        <f t="shared" si="6"/>
        <v>398.28999999999996</v>
      </c>
      <c r="N37" s="317">
        <v>139.85</v>
      </c>
      <c r="O37" s="317">
        <v>258.44</v>
      </c>
      <c r="P37" s="382">
        <f t="shared" si="7"/>
        <v>19.914499999999997</v>
      </c>
    </row>
    <row r="38" spans="1:16" s="131" customFormat="1" ht="15">
      <c r="A38" s="32">
        <f t="shared" si="8"/>
        <v>21</v>
      </c>
      <c r="B38" s="10" t="s">
        <v>55</v>
      </c>
      <c r="C38" s="196" t="s">
        <v>21</v>
      </c>
      <c r="D38" s="193">
        <v>18</v>
      </c>
      <c r="E38" s="30"/>
      <c r="F38" s="32">
        <f>'[1]МКД'!$H$31</f>
        <v>33</v>
      </c>
      <c r="G38" s="180">
        <f t="shared" si="4"/>
        <v>1080.60592</v>
      </c>
      <c r="H38" s="317">
        <v>372.85</v>
      </c>
      <c r="I38" s="317">
        <v>707.75592</v>
      </c>
      <c r="J38" s="180">
        <f t="shared" si="5"/>
        <v>1080.60592</v>
      </c>
      <c r="K38" s="317">
        <v>372.85</v>
      </c>
      <c r="L38" s="317">
        <v>707.75592</v>
      </c>
      <c r="M38" s="180">
        <f t="shared" si="6"/>
        <v>1080.60592</v>
      </c>
      <c r="N38" s="317">
        <v>372.85</v>
      </c>
      <c r="O38" s="317">
        <v>707.75592</v>
      </c>
      <c r="P38" s="382">
        <f t="shared" si="7"/>
        <v>32.74563393939394</v>
      </c>
    </row>
    <row r="39" spans="1:16" s="131" customFormat="1" ht="15">
      <c r="A39" s="32">
        <f t="shared" si="8"/>
        <v>22</v>
      </c>
      <c r="B39" s="10" t="s">
        <v>55</v>
      </c>
      <c r="C39" s="196" t="s">
        <v>63</v>
      </c>
      <c r="D39" s="193">
        <v>1</v>
      </c>
      <c r="E39" s="30"/>
      <c r="F39" s="32">
        <v>12</v>
      </c>
      <c r="G39" s="180">
        <f t="shared" si="4"/>
        <v>26.31</v>
      </c>
      <c r="H39" s="317">
        <v>26.31</v>
      </c>
      <c r="I39" s="317">
        <v>0</v>
      </c>
      <c r="J39" s="180">
        <f t="shared" si="5"/>
        <v>13.13</v>
      </c>
      <c r="K39" s="317">
        <v>13.13</v>
      </c>
      <c r="L39" s="317">
        <v>0</v>
      </c>
      <c r="M39" s="180">
        <f t="shared" si="6"/>
        <v>12.652</v>
      </c>
      <c r="N39" s="317">
        <v>12.652</v>
      </c>
      <c r="O39" s="317">
        <v>0</v>
      </c>
      <c r="P39" s="382">
        <f t="shared" si="7"/>
        <v>1.0543333333333333</v>
      </c>
    </row>
    <row r="40" spans="1:16" s="13" customFormat="1" ht="15">
      <c r="A40" s="32">
        <f t="shared" si="8"/>
        <v>23</v>
      </c>
      <c r="B40" s="10" t="s">
        <v>55</v>
      </c>
      <c r="C40" s="196" t="s">
        <v>63</v>
      </c>
      <c r="D40" s="193">
        <v>2</v>
      </c>
      <c r="E40" s="30"/>
      <c r="F40" s="9">
        <f>'[1]МКД'!$H$63</f>
        <v>12</v>
      </c>
      <c r="G40" s="180">
        <f t="shared" si="4"/>
        <v>60.9</v>
      </c>
      <c r="H40" s="317">
        <v>13.04</v>
      </c>
      <c r="I40" s="317">
        <v>47.86</v>
      </c>
      <c r="J40" s="180">
        <f t="shared" si="5"/>
        <v>60.9</v>
      </c>
      <c r="K40" s="317">
        <v>13.04</v>
      </c>
      <c r="L40" s="317">
        <v>47.86</v>
      </c>
      <c r="M40" s="180">
        <f t="shared" si="6"/>
        <v>60.9046</v>
      </c>
      <c r="N40" s="317">
        <v>13.0446</v>
      </c>
      <c r="O40" s="317">
        <v>47.86</v>
      </c>
      <c r="P40" s="382">
        <f t="shared" si="7"/>
        <v>5.075383333333334</v>
      </c>
    </row>
    <row r="41" spans="1:16" s="131" customFormat="1" ht="15">
      <c r="A41" s="32">
        <f t="shared" si="8"/>
        <v>24</v>
      </c>
      <c r="B41" s="10" t="s">
        <v>55</v>
      </c>
      <c r="C41" s="196" t="s">
        <v>63</v>
      </c>
      <c r="D41" s="193">
        <v>6</v>
      </c>
      <c r="E41" s="30"/>
      <c r="F41" s="32">
        <f>'[1]МКД'!$H$64</f>
        <v>12</v>
      </c>
      <c r="G41" s="180">
        <f t="shared" si="4"/>
        <v>589.14</v>
      </c>
      <c r="H41" s="317">
        <v>163.05</v>
      </c>
      <c r="I41" s="317">
        <v>426.09</v>
      </c>
      <c r="J41" s="180">
        <f t="shared" si="5"/>
        <v>585.8</v>
      </c>
      <c r="K41" s="317">
        <v>163.05</v>
      </c>
      <c r="L41" s="317">
        <v>422.75</v>
      </c>
      <c r="M41" s="180">
        <f t="shared" si="6"/>
        <v>572.8032000000001</v>
      </c>
      <c r="N41" s="317">
        <v>150.05</v>
      </c>
      <c r="O41" s="317">
        <v>422.7532</v>
      </c>
      <c r="P41" s="382">
        <f t="shared" si="7"/>
        <v>47.7336</v>
      </c>
    </row>
    <row r="42" spans="1:17" s="131" customFormat="1" ht="15" hidden="1">
      <c r="A42" s="32"/>
      <c r="B42" s="10" t="s">
        <v>55</v>
      </c>
      <c r="C42" s="387" t="s">
        <v>63</v>
      </c>
      <c r="D42" s="388">
        <v>7</v>
      </c>
      <c r="E42" s="30"/>
      <c r="F42" s="32"/>
      <c r="G42" s="180">
        <f t="shared" si="4"/>
        <v>2.02</v>
      </c>
      <c r="H42" s="317">
        <v>2.02</v>
      </c>
      <c r="I42" s="317">
        <v>0</v>
      </c>
      <c r="J42" s="180">
        <f t="shared" si="5"/>
        <v>0.16</v>
      </c>
      <c r="K42" s="317">
        <v>0.16</v>
      </c>
      <c r="L42" s="317">
        <v>0</v>
      </c>
      <c r="M42" s="180">
        <f t="shared" si="6"/>
        <v>0</v>
      </c>
      <c r="N42" s="317">
        <v>0</v>
      </c>
      <c r="O42" s="317">
        <v>0</v>
      </c>
      <c r="P42" s="382" t="e">
        <f t="shared" si="7"/>
        <v>#DIV/0!</v>
      </c>
      <c r="Q42" s="385"/>
    </row>
    <row r="43" spans="1:16" s="131" customFormat="1" ht="15">
      <c r="A43" s="32">
        <f>1+A41</f>
        <v>25</v>
      </c>
      <c r="B43" s="10" t="s">
        <v>55</v>
      </c>
      <c r="C43" s="196" t="s">
        <v>63</v>
      </c>
      <c r="D43" s="193">
        <v>9</v>
      </c>
      <c r="E43" s="30"/>
      <c r="F43" s="32">
        <f>'[1]МКД'!$H$65</f>
        <v>12</v>
      </c>
      <c r="G43" s="180">
        <f t="shared" si="4"/>
        <v>168.94000000000003</v>
      </c>
      <c r="H43" s="317">
        <v>167.61</v>
      </c>
      <c r="I43" s="317">
        <v>1.33</v>
      </c>
      <c r="J43" s="180">
        <f t="shared" si="5"/>
        <v>168.94000000000003</v>
      </c>
      <c r="K43" s="317">
        <v>167.61</v>
      </c>
      <c r="L43" s="317">
        <v>1.33</v>
      </c>
      <c r="M43" s="180">
        <f t="shared" si="6"/>
        <v>168.94000000000003</v>
      </c>
      <c r="N43" s="317">
        <v>167.61</v>
      </c>
      <c r="O43" s="317">
        <v>1.33</v>
      </c>
      <c r="P43" s="382">
        <f t="shared" si="7"/>
        <v>14.078333333333335</v>
      </c>
    </row>
    <row r="44" spans="1:17" s="131" customFormat="1" ht="15">
      <c r="A44" s="32">
        <f>1+A43</f>
        <v>26</v>
      </c>
      <c r="B44" s="10" t="s">
        <v>55</v>
      </c>
      <c r="C44" s="196" t="s">
        <v>63</v>
      </c>
      <c r="D44" s="193">
        <v>12</v>
      </c>
      <c r="E44" s="30"/>
      <c r="F44" s="32">
        <f>'[1]МКД'!$H$68</f>
        <v>12</v>
      </c>
      <c r="G44" s="180">
        <f t="shared" si="4"/>
        <v>44.660000000000004</v>
      </c>
      <c r="H44" s="317">
        <v>-4.79</v>
      </c>
      <c r="I44" s="317">
        <v>49.45</v>
      </c>
      <c r="J44" s="180">
        <f aca="true" t="shared" si="9" ref="J44:J61">K44+L44</f>
        <v>25.060000000000002</v>
      </c>
      <c r="K44" s="317">
        <v>-4.79</v>
      </c>
      <c r="L44" s="317">
        <v>29.85</v>
      </c>
      <c r="M44" s="180">
        <f t="shared" si="6"/>
        <v>11.33</v>
      </c>
      <c r="N44" s="317">
        <v>-11.65</v>
      </c>
      <c r="O44" s="317">
        <v>22.98</v>
      </c>
      <c r="P44" s="382">
        <f t="shared" si="7"/>
        <v>0.9441666666666667</v>
      </c>
      <c r="Q44" s="385"/>
    </row>
    <row r="45" spans="1:16" s="13" customFormat="1" ht="15">
      <c r="A45" s="32">
        <f t="shared" si="8"/>
        <v>27</v>
      </c>
      <c r="B45" s="10" t="s">
        <v>55</v>
      </c>
      <c r="C45" s="196" t="s">
        <v>80</v>
      </c>
      <c r="D45" s="193">
        <v>17</v>
      </c>
      <c r="E45" s="30"/>
      <c r="F45" s="9">
        <v>12</v>
      </c>
      <c r="G45" s="180">
        <f t="shared" si="4"/>
        <v>48.155</v>
      </c>
      <c r="H45" s="317">
        <f>47.885</f>
        <v>47.885</v>
      </c>
      <c r="I45" s="317">
        <v>0.27</v>
      </c>
      <c r="J45" s="180">
        <f t="shared" si="9"/>
        <v>48.155</v>
      </c>
      <c r="K45" s="317">
        <f>47.885</f>
        <v>47.885</v>
      </c>
      <c r="L45" s="317">
        <v>0.27</v>
      </c>
      <c r="M45" s="180">
        <f t="shared" si="6"/>
        <v>48.1627</v>
      </c>
      <c r="N45" s="317">
        <f>47.89</f>
        <v>47.89</v>
      </c>
      <c r="O45" s="317">
        <v>0.2727</v>
      </c>
      <c r="P45" s="382">
        <f t="shared" si="7"/>
        <v>4.013558333333333</v>
      </c>
    </row>
    <row r="46" spans="1:16" s="13" customFormat="1" ht="15">
      <c r="A46" s="32">
        <f t="shared" si="8"/>
        <v>28</v>
      </c>
      <c r="B46" s="10" t="s">
        <v>55</v>
      </c>
      <c r="C46" s="196" t="s">
        <v>19</v>
      </c>
      <c r="D46" s="193">
        <v>10</v>
      </c>
      <c r="E46" s="30"/>
      <c r="F46" s="32">
        <f>'[1]МКД'!$H$32</f>
        <v>72</v>
      </c>
      <c r="G46" s="180">
        <f t="shared" si="4"/>
        <v>1553.249</v>
      </c>
      <c r="H46" s="317">
        <v>964.059</v>
      </c>
      <c r="I46" s="317">
        <v>589.19</v>
      </c>
      <c r="J46" s="180">
        <f t="shared" si="9"/>
        <v>1547.41</v>
      </c>
      <c r="K46" s="317">
        <v>958.22</v>
      </c>
      <c r="L46" s="317">
        <v>589.19</v>
      </c>
      <c r="M46" s="180">
        <f t="shared" si="6"/>
        <v>1500.8000000000002</v>
      </c>
      <c r="N46" s="317">
        <v>911.61</v>
      </c>
      <c r="O46" s="317">
        <v>589.19</v>
      </c>
      <c r="P46" s="382">
        <f t="shared" si="7"/>
        <v>20.84444444444445</v>
      </c>
    </row>
    <row r="47" spans="1:16" s="13" customFormat="1" ht="15">
      <c r="A47" s="32">
        <f t="shared" si="8"/>
        <v>29</v>
      </c>
      <c r="B47" s="10" t="s">
        <v>55</v>
      </c>
      <c r="C47" s="196" t="s">
        <v>60</v>
      </c>
      <c r="D47" s="193">
        <v>4</v>
      </c>
      <c r="E47" s="30"/>
      <c r="F47" s="32">
        <f>'[2]МКД'!$H$370</f>
        <v>12</v>
      </c>
      <c r="G47" s="180">
        <f t="shared" si="4"/>
        <v>54.78</v>
      </c>
      <c r="H47" s="318">
        <v>54.78</v>
      </c>
      <c r="I47" s="318">
        <v>0</v>
      </c>
      <c r="J47" s="180">
        <f t="shared" si="9"/>
        <v>54.78</v>
      </c>
      <c r="K47" s="318">
        <v>54.78</v>
      </c>
      <c r="L47" s="318">
        <v>0</v>
      </c>
      <c r="M47" s="180">
        <f t="shared" si="6"/>
        <v>54.78</v>
      </c>
      <c r="N47" s="318">
        <v>54.78</v>
      </c>
      <c r="O47" s="318">
        <v>0</v>
      </c>
      <c r="P47" s="382">
        <f t="shared" si="7"/>
        <v>4.565</v>
      </c>
    </row>
    <row r="48" spans="1:16" s="13" customFormat="1" ht="15">
      <c r="A48" s="32">
        <f t="shared" si="8"/>
        <v>30</v>
      </c>
      <c r="B48" s="10" t="s">
        <v>55</v>
      </c>
      <c r="C48" s="196" t="s">
        <v>60</v>
      </c>
      <c r="D48" s="193">
        <v>9</v>
      </c>
      <c r="E48" s="30" t="s">
        <v>17</v>
      </c>
      <c r="F48" s="32">
        <f>'[1]МКД'!$H$33</f>
        <v>26</v>
      </c>
      <c r="G48" s="180">
        <f t="shared" si="4"/>
        <v>391.556</v>
      </c>
      <c r="H48" s="317">
        <v>225.926</v>
      </c>
      <c r="I48" s="317">
        <v>165.63</v>
      </c>
      <c r="J48" s="180">
        <f t="shared" si="9"/>
        <v>391.556</v>
      </c>
      <c r="K48" s="317">
        <v>225.926</v>
      </c>
      <c r="L48" s="317">
        <v>165.63</v>
      </c>
      <c r="M48" s="180">
        <f t="shared" si="6"/>
        <v>391.56039999999996</v>
      </c>
      <c r="N48" s="317">
        <v>225.926</v>
      </c>
      <c r="O48" s="317">
        <v>165.6344</v>
      </c>
      <c r="P48" s="382">
        <f t="shared" si="7"/>
        <v>15.060015384615383</v>
      </c>
    </row>
    <row r="49" spans="1:16" s="13" customFormat="1" ht="15">
      <c r="A49" s="32">
        <f t="shared" si="8"/>
        <v>31</v>
      </c>
      <c r="B49" s="10" t="s">
        <v>55</v>
      </c>
      <c r="C49" s="196" t="s">
        <v>60</v>
      </c>
      <c r="D49" s="193">
        <v>9</v>
      </c>
      <c r="E49" s="30" t="s">
        <v>18</v>
      </c>
      <c r="F49" s="32">
        <v>5</v>
      </c>
      <c r="G49" s="180">
        <f t="shared" si="4"/>
        <v>5.3535900000000005</v>
      </c>
      <c r="H49" s="318">
        <v>2.016</v>
      </c>
      <c r="I49" s="318">
        <v>3.33759</v>
      </c>
      <c r="J49" s="180">
        <f t="shared" si="9"/>
        <v>5.3535900000000005</v>
      </c>
      <c r="K49" s="318">
        <v>2.016</v>
      </c>
      <c r="L49" s="318">
        <v>3.33759</v>
      </c>
      <c r="M49" s="180">
        <f t="shared" si="6"/>
        <v>5.3535900000000005</v>
      </c>
      <c r="N49" s="318">
        <v>2.016</v>
      </c>
      <c r="O49" s="318">
        <v>3.33759</v>
      </c>
      <c r="P49" s="382">
        <f t="shared" si="7"/>
        <v>1.070718</v>
      </c>
    </row>
    <row r="50" spans="1:16" s="13" customFormat="1" ht="15">
      <c r="A50" s="32">
        <f t="shared" si="8"/>
        <v>32</v>
      </c>
      <c r="B50" s="10" t="s">
        <v>55</v>
      </c>
      <c r="C50" s="196" t="s">
        <v>60</v>
      </c>
      <c r="D50" s="193">
        <v>14</v>
      </c>
      <c r="E50" s="30"/>
      <c r="F50" s="32">
        <f>'[2]МКД'!$H$235</f>
        <v>8</v>
      </c>
      <c r="G50" s="180">
        <f t="shared" si="4"/>
        <v>50.509</v>
      </c>
      <c r="H50" s="317">
        <v>50</v>
      </c>
      <c r="I50" s="317">
        <v>0.509</v>
      </c>
      <c r="J50" s="180">
        <f t="shared" si="9"/>
        <v>50.509</v>
      </c>
      <c r="K50" s="317">
        <v>50</v>
      </c>
      <c r="L50" s="317">
        <v>0.509</v>
      </c>
      <c r="M50" s="180">
        <f t="shared" si="6"/>
        <v>28.2897</v>
      </c>
      <c r="N50" s="317">
        <v>27.78</v>
      </c>
      <c r="O50" s="317">
        <v>0.5097</v>
      </c>
      <c r="P50" s="382">
        <f t="shared" si="7"/>
        <v>3.5362125</v>
      </c>
    </row>
    <row r="51" spans="1:16" s="13" customFormat="1" ht="15">
      <c r="A51" s="32">
        <f t="shared" si="8"/>
        <v>33</v>
      </c>
      <c r="B51" s="10" t="s">
        <v>55</v>
      </c>
      <c r="C51" s="196" t="s">
        <v>60</v>
      </c>
      <c r="D51" s="193">
        <v>28</v>
      </c>
      <c r="E51" s="30"/>
      <c r="F51" s="9">
        <v>8</v>
      </c>
      <c r="G51" s="180">
        <f t="shared" si="4"/>
        <v>38.2</v>
      </c>
      <c r="H51" s="318">
        <v>38.2</v>
      </c>
      <c r="I51" s="318">
        <v>0</v>
      </c>
      <c r="J51" s="180">
        <f t="shared" si="9"/>
        <v>38.2</v>
      </c>
      <c r="K51" s="318">
        <v>38.2</v>
      </c>
      <c r="L51" s="318">
        <v>0</v>
      </c>
      <c r="M51" s="180">
        <f t="shared" si="6"/>
        <v>38.2</v>
      </c>
      <c r="N51" s="318">
        <v>38.2</v>
      </c>
      <c r="O51" s="318">
        <v>0</v>
      </c>
      <c r="P51" s="382">
        <f t="shared" si="7"/>
        <v>4.775</v>
      </c>
    </row>
    <row r="52" spans="1:16" s="13" customFormat="1" ht="15">
      <c r="A52" s="32">
        <f t="shared" si="8"/>
        <v>34</v>
      </c>
      <c r="B52" s="10" t="s">
        <v>55</v>
      </c>
      <c r="C52" s="196" t="s">
        <v>113</v>
      </c>
      <c r="D52" s="193">
        <v>3</v>
      </c>
      <c r="E52" s="30"/>
      <c r="F52" s="32">
        <f>'[1]МКД'!$H$37</f>
        <v>8</v>
      </c>
      <c r="G52" s="180">
        <f t="shared" si="4"/>
        <v>72.37</v>
      </c>
      <c r="H52" s="318">
        <v>70.06</v>
      </c>
      <c r="I52" s="318">
        <v>2.31</v>
      </c>
      <c r="J52" s="180">
        <f t="shared" si="9"/>
        <v>72.37</v>
      </c>
      <c r="K52" s="318">
        <v>70.06</v>
      </c>
      <c r="L52" s="318">
        <v>2.31</v>
      </c>
      <c r="M52" s="180">
        <f t="shared" si="6"/>
        <v>72.3738</v>
      </c>
      <c r="N52" s="318">
        <v>70.06</v>
      </c>
      <c r="O52" s="318">
        <v>2.3138</v>
      </c>
      <c r="P52" s="382">
        <f t="shared" si="7"/>
        <v>9.046725</v>
      </c>
    </row>
    <row r="53" spans="1:16" s="13" customFormat="1" ht="15">
      <c r="A53" s="32">
        <f t="shared" si="8"/>
        <v>35</v>
      </c>
      <c r="B53" s="10" t="s">
        <v>55</v>
      </c>
      <c r="C53" s="196" t="s">
        <v>113</v>
      </c>
      <c r="D53" s="193">
        <v>4</v>
      </c>
      <c r="E53" s="30"/>
      <c r="F53" s="32">
        <f>'[2]МКД'!$H$377</f>
        <v>12</v>
      </c>
      <c r="G53" s="180">
        <f t="shared" si="4"/>
        <v>38.08</v>
      </c>
      <c r="H53" s="318">
        <v>38.08</v>
      </c>
      <c r="I53" s="318">
        <v>0</v>
      </c>
      <c r="J53" s="180">
        <f t="shared" si="9"/>
        <v>38.08</v>
      </c>
      <c r="K53" s="318">
        <v>38.08</v>
      </c>
      <c r="L53" s="318">
        <v>0</v>
      </c>
      <c r="M53" s="180">
        <f t="shared" si="6"/>
        <v>38.08</v>
      </c>
      <c r="N53" s="318">
        <v>38.08</v>
      </c>
      <c r="O53" s="318">
        <v>0</v>
      </c>
      <c r="P53" s="382">
        <f t="shared" si="7"/>
        <v>3.1733333333333333</v>
      </c>
    </row>
    <row r="54" spans="1:16" s="13" customFormat="1" ht="15">
      <c r="A54" s="32">
        <f t="shared" si="8"/>
        <v>36</v>
      </c>
      <c r="B54" s="10" t="s">
        <v>55</v>
      </c>
      <c r="C54" s="196" t="s">
        <v>28</v>
      </c>
      <c r="D54" s="193">
        <v>16</v>
      </c>
      <c r="E54" s="30"/>
      <c r="F54" s="9">
        <v>5</v>
      </c>
      <c r="G54" s="180">
        <f t="shared" si="4"/>
        <v>0.93</v>
      </c>
      <c r="H54" s="318">
        <v>0.93</v>
      </c>
      <c r="I54" s="318">
        <v>0</v>
      </c>
      <c r="J54" s="180">
        <f t="shared" si="9"/>
        <v>0.93</v>
      </c>
      <c r="K54" s="318">
        <v>0.93</v>
      </c>
      <c r="L54" s="318">
        <v>0</v>
      </c>
      <c r="M54" s="180">
        <f t="shared" si="6"/>
        <v>0.93</v>
      </c>
      <c r="N54" s="318">
        <v>0.93</v>
      </c>
      <c r="O54" s="318">
        <v>0</v>
      </c>
      <c r="P54" s="382">
        <f t="shared" si="7"/>
        <v>0.186</v>
      </c>
    </row>
    <row r="55" spans="1:16" s="13" customFormat="1" ht="15">
      <c r="A55" s="32">
        <f t="shared" si="8"/>
        <v>37</v>
      </c>
      <c r="B55" s="10" t="s">
        <v>55</v>
      </c>
      <c r="C55" s="197" t="s">
        <v>28</v>
      </c>
      <c r="D55" s="194">
        <v>17</v>
      </c>
      <c r="E55" s="103" t="s">
        <v>17</v>
      </c>
      <c r="F55" s="140">
        <f>'[1]МКД'!$H$34</f>
        <v>8</v>
      </c>
      <c r="G55" s="180">
        <f t="shared" si="4"/>
        <v>895.977</v>
      </c>
      <c r="H55" s="318">
        <v>238.02</v>
      </c>
      <c r="I55" s="318">
        <v>657.957</v>
      </c>
      <c r="J55" s="180">
        <f t="shared" si="9"/>
        <v>850.85314</v>
      </c>
      <c r="K55" s="318">
        <v>219.13314</v>
      </c>
      <c r="L55" s="318">
        <v>631.72</v>
      </c>
      <c r="M55" s="180">
        <f t="shared" si="6"/>
        <v>840.85474</v>
      </c>
      <c r="N55" s="318">
        <v>219.13314</v>
      </c>
      <c r="O55" s="318">
        <v>621.7216</v>
      </c>
      <c r="P55" s="382">
        <f t="shared" si="7"/>
        <v>105.1068425</v>
      </c>
    </row>
    <row r="56" spans="1:16" s="13" customFormat="1" ht="15">
      <c r="A56" s="32">
        <f t="shared" si="8"/>
        <v>38</v>
      </c>
      <c r="B56" s="10" t="s">
        <v>55</v>
      </c>
      <c r="C56" s="196" t="s">
        <v>28</v>
      </c>
      <c r="D56" s="193">
        <v>21</v>
      </c>
      <c r="E56" s="30"/>
      <c r="F56" s="32">
        <f>'[1]МКД'!$H$35</f>
        <v>8</v>
      </c>
      <c r="G56" s="180">
        <f t="shared" si="4"/>
        <v>164.65</v>
      </c>
      <c r="H56" s="317">
        <v>36.76</v>
      </c>
      <c r="I56" s="317">
        <v>127.89</v>
      </c>
      <c r="J56" s="180">
        <f t="shared" si="9"/>
        <v>163.17000000000002</v>
      </c>
      <c r="K56" s="317">
        <v>35.28</v>
      </c>
      <c r="L56" s="317">
        <v>127.89</v>
      </c>
      <c r="M56" s="180">
        <f t="shared" si="6"/>
        <v>161.93</v>
      </c>
      <c r="N56" s="317">
        <v>34.04</v>
      </c>
      <c r="O56" s="317">
        <v>127.89</v>
      </c>
      <c r="P56" s="382">
        <f t="shared" si="7"/>
        <v>20.24125</v>
      </c>
    </row>
    <row r="57" spans="1:16" s="13" customFormat="1" ht="15">
      <c r="A57" s="32">
        <f t="shared" si="8"/>
        <v>39</v>
      </c>
      <c r="B57" s="10" t="s">
        <v>55</v>
      </c>
      <c r="C57" s="196" t="s">
        <v>28</v>
      </c>
      <c r="D57" s="193">
        <v>23</v>
      </c>
      <c r="E57" s="30"/>
      <c r="F57" s="32">
        <f>'[1]МКД'!$H$36</f>
        <v>12</v>
      </c>
      <c r="G57" s="180">
        <f t="shared" si="4"/>
        <v>400.36</v>
      </c>
      <c r="H57" s="318">
        <v>66.86</v>
      </c>
      <c r="I57" s="318">
        <v>333.5</v>
      </c>
      <c r="J57" s="180">
        <f t="shared" si="9"/>
        <v>400.36</v>
      </c>
      <c r="K57" s="318">
        <v>66.86</v>
      </c>
      <c r="L57" s="318">
        <v>333.5</v>
      </c>
      <c r="M57" s="180">
        <f t="shared" si="6"/>
        <v>400.3638</v>
      </c>
      <c r="N57" s="318">
        <v>66.86</v>
      </c>
      <c r="O57" s="318">
        <v>333.5038</v>
      </c>
      <c r="P57" s="382">
        <f t="shared" si="7"/>
        <v>33.36365</v>
      </c>
    </row>
    <row r="58" spans="1:16" s="13" customFormat="1" ht="15">
      <c r="A58" s="32">
        <f t="shared" si="8"/>
        <v>40</v>
      </c>
      <c r="B58" s="10" t="s">
        <v>55</v>
      </c>
      <c r="C58" s="196" t="s">
        <v>61</v>
      </c>
      <c r="D58" s="193">
        <v>4</v>
      </c>
      <c r="E58" s="30"/>
      <c r="F58" s="32">
        <f>'[1]МКД'!$H$38</f>
        <v>12</v>
      </c>
      <c r="G58" s="180">
        <f t="shared" si="4"/>
        <v>350.8</v>
      </c>
      <c r="H58" s="317">
        <v>346.7</v>
      </c>
      <c r="I58" s="317">
        <v>4.1</v>
      </c>
      <c r="J58" s="180">
        <f t="shared" si="9"/>
        <v>347.68</v>
      </c>
      <c r="K58" s="317">
        <v>343.58</v>
      </c>
      <c r="L58" s="317">
        <v>4.1</v>
      </c>
      <c r="M58" s="180">
        <f t="shared" si="6"/>
        <v>347.68</v>
      </c>
      <c r="N58" s="317">
        <v>343.58</v>
      </c>
      <c r="O58" s="317">
        <v>4.1</v>
      </c>
      <c r="P58" s="382">
        <f t="shared" si="7"/>
        <v>28.973333333333333</v>
      </c>
    </row>
    <row r="59" spans="1:16" s="13" customFormat="1" ht="15">
      <c r="A59" s="32">
        <f>1+A58</f>
        <v>41</v>
      </c>
      <c r="B59" s="10" t="s">
        <v>55</v>
      </c>
      <c r="C59" s="196" t="s">
        <v>61</v>
      </c>
      <c r="D59" s="193">
        <v>9</v>
      </c>
      <c r="E59" s="30"/>
      <c r="F59" s="32">
        <f>'[1]МКД'!$H$40</f>
        <v>12</v>
      </c>
      <c r="G59" s="180">
        <f t="shared" si="4"/>
        <v>174.13</v>
      </c>
      <c r="H59" s="317">
        <v>161.4</v>
      </c>
      <c r="I59" s="317">
        <v>12.73</v>
      </c>
      <c r="J59" s="180">
        <f t="shared" si="9"/>
        <v>174.13</v>
      </c>
      <c r="K59" s="317">
        <v>161.4</v>
      </c>
      <c r="L59" s="317">
        <v>12.73</v>
      </c>
      <c r="M59" s="180">
        <f t="shared" si="6"/>
        <v>166.2736</v>
      </c>
      <c r="N59" s="317">
        <v>153.54</v>
      </c>
      <c r="O59" s="317">
        <v>12.7336</v>
      </c>
      <c r="P59" s="382">
        <f t="shared" si="7"/>
        <v>13.856133333333332</v>
      </c>
    </row>
    <row r="60" spans="1:16" s="13" customFormat="1" ht="15">
      <c r="A60" s="32">
        <f t="shared" si="8"/>
        <v>42</v>
      </c>
      <c r="B60" s="10" t="s">
        <v>55</v>
      </c>
      <c r="C60" s="196" t="s">
        <v>61</v>
      </c>
      <c r="D60" s="193">
        <v>10</v>
      </c>
      <c r="E60" s="30"/>
      <c r="F60" s="32">
        <f>'[1]МКД'!$H$41</f>
        <v>12</v>
      </c>
      <c r="G60" s="180">
        <f t="shared" si="4"/>
        <v>36.54</v>
      </c>
      <c r="H60" s="317">
        <v>36.54</v>
      </c>
      <c r="I60" s="317">
        <v>0</v>
      </c>
      <c r="J60" s="180">
        <f t="shared" si="9"/>
        <v>36.54</v>
      </c>
      <c r="K60" s="317">
        <v>36.54</v>
      </c>
      <c r="L60" s="317">
        <v>0</v>
      </c>
      <c r="M60" s="180">
        <f t="shared" si="6"/>
        <v>36.54</v>
      </c>
      <c r="N60" s="317">
        <v>36.54</v>
      </c>
      <c r="O60" s="317">
        <v>0</v>
      </c>
      <c r="P60" s="382">
        <f t="shared" si="7"/>
        <v>3.045</v>
      </c>
    </row>
    <row r="61" spans="1:16" s="13" customFormat="1" ht="15">
      <c r="A61" s="32">
        <f t="shared" si="8"/>
        <v>43</v>
      </c>
      <c r="B61" s="10" t="s">
        <v>55</v>
      </c>
      <c r="C61" s="196" t="s">
        <v>61</v>
      </c>
      <c r="D61" s="193">
        <v>12</v>
      </c>
      <c r="E61" s="30"/>
      <c r="F61" s="32">
        <f>'[1]МКД'!$H$42</f>
        <v>12</v>
      </c>
      <c r="G61" s="180">
        <f t="shared" si="4"/>
        <v>2.34</v>
      </c>
      <c r="H61" s="317">
        <v>2.34</v>
      </c>
      <c r="I61" s="317">
        <v>0</v>
      </c>
      <c r="J61" s="180">
        <f t="shared" si="9"/>
        <v>2.34</v>
      </c>
      <c r="K61" s="317">
        <v>2.34</v>
      </c>
      <c r="L61" s="317">
        <v>0</v>
      </c>
      <c r="M61" s="180">
        <f t="shared" si="6"/>
        <v>2.34</v>
      </c>
      <c r="N61" s="317">
        <v>2.34</v>
      </c>
      <c r="O61" s="317">
        <v>0</v>
      </c>
      <c r="P61" s="382">
        <f t="shared" si="7"/>
        <v>0.19499999999999998</v>
      </c>
    </row>
    <row r="62" spans="1:16" s="13" customFormat="1" ht="15" hidden="1">
      <c r="A62" s="32"/>
      <c r="B62" s="10" t="s">
        <v>55</v>
      </c>
      <c r="C62" s="241" t="s">
        <v>61</v>
      </c>
      <c r="D62" s="239">
        <v>12</v>
      </c>
      <c r="E62" s="240" t="s">
        <v>17</v>
      </c>
      <c r="F62" s="32"/>
      <c r="G62" s="180"/>
      <c r="H62" s="317"/>
      <c r="I62" s="317"/>
      <c r="J62" s="180"/>
      <c r="K62" s="317"/>
      <c r="L62" s="317"/>
      <c r="M62" s="180"/>
      <c r="N62" s="317"/>
      <c r="O62" s="317"/>
      <c r="P62" s="382" t="e">
        <f t="shared" si="7"/>
        <v>#DIV/0!</v>
      </c>
    </row>
    <row r="63" spans="1:16" s="13" customFormat="1" ht="15">
      <c r="A63" s="32">
        <f>1+A61</f>
        <v>44</v>
      </c>
      <c r="B63" s="10" t="s">
        <v>55</v>
      </c>
      <c r="C63" s="196" t="s">
        <v>61</v>
      </c>
      <c r="D63" s="193">
        <v>13</v>
      </c>
      <c r="E63" s="30"/>
      <c r="F63" s="32">
        <f>'[1]МКД'!$H$44</f>
        <v>12</v>
      </c>
      <c r="G63" s="180">
        <f t="shared" si="4"/>
        <v>3.6</v>
      </c>
      <c r="H63" s="317">
        <v>3.6</v>
      </c>
      <c r="I63" s="317">
        <v>0</v>
      </c>
      <c r="J63" s="180">
        <f aca="true" t="shared" si="10" ref="J63:J103">K63+L63</f>
        <v>3.6</v>
      </c>
      <c r="K63" s="317">
        <v>3.6</v>
      </c>
      <c r="L63" s="317">
        <v>0</v>
      </c>
      <c r="M63" s="180">
        <f aca="true" t="shared" si="11" ref="M63:M103">N63+O63</f>
        <v>3.6</v>
      </c>
      <c r="N63" s="317">
        <v>3.6</v>
      </c>
      <c r="O63" s="317">
        <v>0</v>
      </c>
      <c r="P63" s="382">
        <f t="shared" si="7"/>
        <v>0.3</v>
      </c>
    </row>
    <row r="64" spans="1:16" s="13" customFormat="1" ht="15">
      <c r="A64" s="32">
        <f t="shared" si="8"/>
        <v>45</v>
      </c>
      <c r="B64" s="10" t="s">
        <v>55</v>
      </c>
      <c r="C64" s="196" t="s">
        <v>61</v>
      </c>
      <c r="D64" s="193">
        <v>14</v>
      </c>
      <c r="E64" s="30"/>
      <c r="F64" s="32">
        <f>'[2]МКД'!$H$276</f>
        <v>16</v>
      </c>
      <c r="G64" s="180">
        <f t="shared" si="4"/>
        <v>80.8</v>
      </c>
      <c r="H64" s="317">
        <v>80.8</v>
      </c>
      <c r="I64" s="317">
        <v>0</v>
      </c>
      <c r="J64" s="180">
        <f t="shared" si="10"/>
        <v>80.8</v>
      </c>
      <c r="K64" s="317">
        <v>80.8</v>
      </c>
      <c r="L64" s="317">
        <v>0</v>
      </c>
      <c r="M64" s="180">
        <f t="shared" si="11"/>
        <v>80.8</v>
      </c>
      <c r="N64" s="317">
        <v>80.8</v>
      </c>
      <c r="O64" s="317">
        <v>0</v>
      </c>
      <c r="P64" s="382">
        <f t="shared" si="7"/>
        <v>5.05</v>
      </c>
    </row>
    <row r="65" spans="1:16" s="13" customFormat="1" ht="15">
      <c r="A65" s="32">
        <f t="shared" si="8"/>
        <v>46</v>
      </c>
      <c r="B65" s="10" t="s">
        <v>55</v>
      </c>
      <c r="C65" s="196" t="s">
        <v>62</v>
      </c>
      <c r="D65" s="193">
        <v>4</v>
      </c>
      <c r="E65" s="30"/>
      <c r="F65" s="9">
        <v>8</v>
      </c>
      <c r="G65" s="180">
        <f t="shared" si="4"/>
        <v>22.8</v>
      </c>
      <c r="H65" s="317">
        <v>22.8</v>
      </c>
      <c r="I65" s="317">
        <v>0</v>
      </c>
      <c r="J65" s="180">
        <f t="shared" si="10"/>
        <v>22.8</v>
      </c>
      <c r="K65" s="317">
        <v>22.8</v>
      </c>
      <c r="L65" s="317">
        <v>0</v>
      </c>
      <c r="M65" s="180">
        <f t="shared" si="11"/>
        <v>22.8</v>
      </c>
      <c r="N65" s="317">
        <v>22.8</v>
      </c>
      <c r="O65" s="317">
        <v>0</v>
      </c>
      <c r="P65" s="382">
        <f t="shared" si="7"/>
        <v>2.85</v>
      </c>
    </row>
    <row r="66" spans="1:16" s="13" customFormat="1" ht="15">
      <c r="A66" s="32">
        <f t="shared" si="8"/>
        <v>47</v>
      </c>
      <c r="B66" s="10" t="s">
        <v>55</v>
      </c>
      <c r="C66" s="196" t="s">
        <v>16</v>
      </c>
      <c r="D66" s="193">
        <v>16</v>
      </c>
      <c r="E66" s="30"/>
      <c r="F66" s="32">
        <f>'[1]МКД'!$H$46</f>
        <v>9</v>
      </c>
      <c r="G66" s="180">
        <f t="shared" si="4"/>
        <v>123.23</v>
      </c>
      <c r="H66" s="317">
        <v>118.06</v>
      </c>
      <c r="I66" s="317">
        <v>5.17</v>
      </c>
      <c r="J66" s="180">
        <f t="shared" si="10"/>
        <v>123.23</v>
      </c>
      <c r="K66" s="317">
        <v>118.06</v>
      </c>
      <c r="L66" s="317">
        <v>5.17</v>
      </c>
      <c r="M66" s="180">
        <f t="shared" si="11"/>
        <v>120.74000000000001</v>
      </c>
      <c r="N66" s="317">
        <v>118.06</v>
      </c>
      <c r="O66" s="317">
        <v>2.68</v>
      </c>
      <c r="P66" s="382">
        <f t="shared" si="7"/>
        <v>13.415555555555557</v>
      </c>
    </row>
    <row r="67" spans="1:16" s="13" customFormat="1" ht="15">
      <c r="A67" s="32">
        <f t="shared" si="8"/>
        <v>48</v>
      </c>
      <c r="B67" s="10" t="s">
        <v>55</v>
      </c>
      <c r="C67" s="196" t="s">
        <v>16</v>
      </c>
      <c r="D67" s="193">
        <v>18</v>
      </c>
      <c r="E67" s="30"/>
      <c r="F67" s="32">
        <f>'[1]МКД'!$H$47</f>
        <v>12</v>
      </c>
      <c r="G67" s="180">
        <f t="shared" si="4"/>
        <v>-1.73</v>
      </c>
      <c r="H67" s="317">
        <v>-1.73</v>
      </c>
      <c r="I67" s="317">
        <v>0</v>
      </c>
      <c r="J67" s="180">
        <f t="shared" si="10"/>
        <v>-1.73</v>
      </c>
      <c r="K67" s="317">
        <v>-1.73</v>
      </c>
      <c r="L67" s="317">
        <v>0</v>
      </c>
      <c r="M67" s="180">
        <f t="shared" si="11"/>
        <v>-1.73</v>
      </c>
      <c r="N67" s="317">
        <v>-1.73</v>
      </c>
      <c r="O67" s="317">
        <v>0</v>
      </c>
      <c r="P67" s="382">
        <f t="shared" si="7"/>
        <v>-0.14416666666666667</v>
      </c>
    </row>
    <row r="68" spans="1:16" s="13" customFormat="1" ht="15">
      <c r="A68" s="32">
        <f t="shared" si="8"/>
        <v>49</v>
      </c>
      <c r="B68" s="10" t="s">
        <v>55</v>
      </c>
      <c r="C68" s="196" t="s">
        <v>16</v>
      </c>
      <c r="D68" s="193">
        <v>26</v>
      </c>
      <c r="E68" s="30"/>
      <c r="F68" s="32">
        <f>'[1]МКД'!$H$48</f>
        <v>12</v>
      </c>
      <c r="G68" s="180">
        <f t="shared" si="4"/>
        <v>8.219999999999999</v>
      </c>
      <c r="H68" s="317">
        <v>27.52</v>
      </c>
      <c r="I68" s="317">
        <v>-19.3</v>
      </c>
      <c r="J68" s="180">
        <f t="shared" si="10"/>
        <v>8.219999999999999</v>
      </c>
      <c r="K68" s="317">
        <v>27.52</v>
      </c>
      <c r="L68" s="317">
        <v>-19.3</v>
      </c>
      <c r="M68" s="180">
        <f t="shared" si="11"/>
        <v>8.219999999999999</v>
      </c>
      <c r="N68" s="317">
        <v>27.52</v>
      </c>
      <c r="O68" s="317">
        <v>-19.3</v>
      </c>
      <c r="P68" s="382">
        <f t="shared" si="7"/>
        <v>0.6849999999999999</v>
      </c>
    </row>
    <row r="69" spans="1:16" s="13" customFormat="1" ht="15">
      <c r="A69" s="32">
        <f t="shared" si="8"/>
        <v>50</v>
      </c>
      <c r="B69" s="10" t="s">
        <v>55</v>
      </c>
      <c r="C69" s="196" t="s">
        <v>16</v>
      </c>
      <c r="D69" s="193">
        <v>28</v>
      </c>
      <c r="E69" s="30"/>
      <c r="F69" s="32">
        <f>'[1]МКД'!$H$49</f>
        <v>8</v>
      </c>
      <c r="G69" s="180">
        <f t="shared" si="4"/>
        <v>507.21</v>
      </c>
      <c r="H69" s="317">
        <v>46.31</v>
      </c>
      <c r="I69" s="317">
        <v>460.9</v>
      </c>
      <c r="J69" s="180">
        <f t="shared" si="10"/>
        <v>473</v>
      </c>
      <c r="K69" s="317">
        <v>35.69</v>
      </c>
      <c r="L69" s="317">
        <v>437.31</v>
      </c>
      <c r="M69" s="180">
        <f t="shared" si="11"/>
        <v>454.49</v>
      </c>
      <c r="N69" s="317">
        <v>17.18</v>
      </c>
      <c r="O69" s="317">
        <v>437.31</v>
      </c>
      <c r="P69" s="382">
        <f t="shared" si="7"/>
        <v>56.81125</v>
      </c>
    </row>
    <row r="70" spans="1:16" s="13" customFormat="1" ht="15">
      <c r="A70" s="32">
        <f t="shared" si="8"/>
        <v>51</v>
      </c>
      <c r="B70" s="10" t="s">
        <v>55</v>
      </c>
      <c r="C70" s="196" t="s">
        <v>16</v>
      </c>
      <c r="D70" s="193">
        <v>30</v>
      </c>
      <c r="E70" s="30"/>
      <c r="F70" s="9">
        <f>'[2]МКД'!$H$238</f>
        <v>19</v>
      </c>
      <c r="G70" s="180">
        <f t="shared" si="4"/>
        <v>109.72999999999999</v>
      </c>
      <c r="H70" s="317">
        <v>37.82</v>
      </c>
      <c r="I70" s="317">
        <v>71.91</v>
      </c>
      <c r="J70" s="180">
        <f t="shared" si="10"/>
        <v>109.72999999999999</v>
      </c>
      <c r="K70" s="317">
        <v>37.82</v>
      </c>
      <c r="L70" s="317">
        <v>71.91</v>
      </c>
      <c r="M70" s="180">
        <f t="shared" si="11"/>
        <v>109.72999999999999</v>
      </c>
      <c r="N70" s="317">
        <v>37.82</v>
      </c>
      <c r="O70" s="317">
        <v>71.91</v>
      </c>
      <c r="P70" s="382">
        <f t="shared" si="7"/>
        <v>5.775263157894736</v>
      </c>
    </row>
    <row r="71" spans="1:16" s="13" customFormat="1" ht="15">
      <c r="A71" s="32">
        <f t="shared" si="8"/>
        <v>52</v>
      </c>
      <c r="B71" s="10" t="s">
        <v>55</v>
      </c>
      <c r="C71" s="196" t="s">
        <v>16</v>
      </c>
      <c r="D71" s="193">
        <v>32</v>
      </c>
      <c r="E71" s="30"/>
      <c r="F71" s="9">
        <f>'[2]МКД'!$H$239</f>
        <v>12</v>
      </c>
      <c r="G71" s="180">
        <f t="shared" si="4"/>
        <v>117.9</v>
      </c>
      <c r="H71" s="317">
        <v>53.7</v>
      </c>
      <c r="I71" s="317">
        <v>64.2</v>
      </c>
      <c r="J71" s="180">
        <f t="shared" si="10"/>
        <v>117.9</v>
      </c>
      <c r="K71" s="317">
        <v>53.7</v>
      </c>
      <c r="L71" s="317">
        <v>64.2</v>
      </c>
      <c r="M71" s="180">
        <f t="shared" si="11"/>
        <v>117.9</v>
      </c>
      <c r="N71" s="317">
        <v>53.7</v>
      </c>
      <c r="O71" s="317">
        <v>64.2</v>
      </c>
      <c r="P71" s="382">
        <f t="shared" si="7"/>
        <v>9.825000000000001</v>
      </c>
    </row>
    <row r="72" spans="1:16" s="13" customFormat="1" ht="15">
      <c r="A72" s="32">
        <f t="shared" si="8"/>
        <v>53</v>
      </c>
      <c r="B72" s="10" t="s">
        <v>55</v>
      </c>
      <c r="C72" s="196" t="s">
        <v>16</v>
      </c>
      <c r="D72" s="193">
        <v>43</v>
      </c>
      <c r="E72" s="30"/>
      <c r="F72" s="32">
        <f>'[1]МКД'!$H$50</f>
        <v>12</v>
      </c>
      <c r="G72" s="180">
        <f t="shared" si="4"/>
        <v>93.96000000000001</v>
      </c>
      <c r="H72" s="317">
        <v>63.78</v>
      </c>
      <c r="I72" s="317">
        <v>30.18</v>
      </c>
      <c r="J72" s="180">
        <f t="shared" si="10"/>
        <v>93.96000000000001</v>
      </c>
      <c r="K72" s="317">
        <v>63.78</v>
      </c>
      <c r="L72" s="317">
        <v>30.18</v>
      </c>
      <c r="M72" s="180">
        <f t="shared" si="11"/>
        <v>92.07</v>
      </c>
      <c r="N72" s="317">
        <v>61.89</v>
      </c>
      <c r="O72" s="317">
        <v>30.18</v>
      </c>
      <c r="P72" s="382">
        <f t="shared" si="7"/>
        <v>7.672499999999999</v>
      </c>
    </row>
    <row r="73" spans="1:16" s="13" customFormat="1" ht="15">
      <c r="A73" s="32">
        <f t="shared" si="8"/>
        <v>54</v>
      </c>
      <c r="B73" s="10" t="s">
        <v>55</v>
      </c>
      <c r="C73" s="196" t="s">
        <v>16</v>
      </c>
      <c r="D73" s="193">
        <v>43</v>
      </c>
      <c r="E73" s="30" t="s">
        <v>17</v>
      </c>
      <c r="F73" s="32">
        <f>'[1]МКД'!$H$51</f>
        <v>12</v>
      </c>
      <c r="G73" s="180">
        <f aca="true" t="shared" si="12" ref="G73:G126">H73+I73</f>
        <v>228.49</v>
      </c>
      <c r="H73" s="317">
        <v>62.06</v>
      </c>
      <c r="I73" s="317">
        <v>166.43</v>
      </c>
      <c r="J73" s="180">
        <f t="shared" si="10"/>
        <v>219.84366</v>
      </c>
      <c r="K73" s="317">
        <v>57.45366</v>
      </c>
      <c r="L73" s="317">
        <v>162.39</v>
      </c>
      <c r="M73" s="180">
        <f t="shared" si="11"/>
        <v>219.51999999999998</v>
      </c>
      <c r="N73" s="317">
        <v>57.13</v>
      </c>
      <c r="O73" s="317">
        <v>162.39</v>
      </c>
      <c r="P73" s="382">
        <f t="shared" si="7"/>
        <v>18.293333333333333</v>
      </c>
    </row>
    <row r="74" spans="1:16" s="13" customFormat="1" ht="15">
      <c r="A74" s="32">
        <f t="shared" si="8"/>
        <v>55</v>
      </c>
      <c r="B74" s="10" t="s">
        <v>55</v>
      </c>
      <c r="C74" s="196" t="s">
        <v>16</v>
      </c>
      <c r="D74" s="193">
        <v>45</v>
      </c>
      <c r="E74" s="30" t="s">
        <v>17</v>
      </c>
      <c r="F74" s="32">
        <f>'[1]МКД'!$H$52</f>
        <v>12</v>
      </c>
      <c r="G74" s="180">
        <f t="shared" si="12"/>
        <v>261.85</v>
      </c>
      <c r="H74" s="317">
        <v>80.75</v>
      </c>
      <c r="I74" s="317">
        <v>181.1</v>
      </c>
      <c r="J74" s="180">
        <f t="shared" si="10"/>
        <v>242.31279999999998</v>
      </c>
      <c r="K74" s="317">
        <v>61.2128</v>
      </c>
      <c r="L74" s="317">
        <v>181.1</v>
      </c>
      <c r="M74" s="180">
        <f t="shared" si="11"/>
        <v>241.60999999999999</v>
      </c>
      <c r="N74" s="317">
        <v>60.51</v>
      </c>
      <c r="O74" s="317">
        <v>181.1</v>
      </c>
      <c r="P74" s="382">
        <f t="shared" si="7"/>
        <v>20.134166666666665</v>
      </c>
    </row>
    <row r="75" spans="1:16" s="13" customFormat="1" ht="15">
      <c r="A75" s="32">
        <f t="shared" si="8"/>
        <v>56</v>
      </c>
      <c r="B75" s="10" t="s">
        <v>55</v>
      </c>
      <c r="C75" s="196" t="s">
        <v>16</v>
      </c>
      <c r="D75" s="193">
        <v>46</v>
      </c>
      <c r="E75" s="30" t="s">
        <v>17</v>
      </c>
      <c r="F75" s="21">
        <f>'[2]снесены, расселены'!$J$129</f>
        <v>14</v>
      </c>
      <c r="G75" s="180">
        <f t="shared" si="12"/>
        <v>113.34</v>
      </c>
      <c r="H75" s="317">
        <v>76.74</v>
      </c>
      <c r="I75" s="317">
        <v>36.6</v>
      </c>
      <c r="J75" s="180">
        <f t="shared" si="10"/>
        <v>113.34</v>
      </c>
      <c r="K75" s="317">
        <v>76.74</v>
      </c>
      <c r="L75" s="317">
        <v>36.6</v>
      </c>
      <c r="M75" s="180">
        <f t="shared" si="11"/>
        <v>113.34</v>
      </c>
      <c r="N75" s="317">
        <v>76.74</v>
      </c>
      <c r="O75" s="317">
        <v>36.6</v>
      </c>
      <c r="P75" s="382">
        <f t="shared" si="7"/>
        <v>8.095714285714285</v>
      </c>
    </row>
    <row r="76" spans="1:16" s="13" customFormat="1" ht="15">
      <c r="A76" s="118">
        <f>1+A75</f>
        <v>57</v>
      </c>
      <c r="B76" s="10" t="s">
        <v>55</v>
      </c>
      <c r="C76" s="196" t="s">
        <v>16</v>
      </c>
      <c r="D76" s="193">
        <v>49</v>
      </c>
      <c r="E76" s="30"/>
      <c r="F76" s="32">
        <v>12</v>
      </c>
      <c r="G76" s="180">
        <f t="shared" si="12"/>
        <v>6.58</v>
      </c>
      <c r="H76" s="317">
        <v>6.58</v>
      </c>
      <c r="I76" s="317">
        <v>0</v>
      </c>
      <c r="J76" s="180">
        <f t="shared" si="10"/>
        <v>6.58</v>
      </c>
      <c r="K76" s="317">
        <v>6.58</v>
      </c>
      <c r="L76" s="317">
        <v>0</v>
      </c>
      <c r="M76" s="180">
        <f t="shared" si="11"/>
        <v>6.58</v>
      </c>
      <c r="N76" s="317">
        <v>6.58</v>
      </c>
      <c r="O76" s="317">
        <v>0</v>
      </c>
      <c r="P76" s="382">
        <f t="shared" si="7"/>
        <v>0.5483333333333333</v>
      </c>
    </row>
    <row r="77" spans="1:16" s="13" customFormat="1" ht="15">
      <c r="A77" s="32">
        <f>1+A76</f>
        <v>58</v>
      </c>
      <c r="B77" s="10" t="s">
        <v>55</v>
      </c>
      <c r="C77" s="196" t="s">
        <v>16</v>
      </c>
      <c r="D77" s="193">
        <v>50</v>
      </c>
      <c r="E77" s="30"/>
      <c r="F77" s="32">
        <f>'[1]МКД'!$H$55</f>
        <v>12</v>
      </c>
      <c r="G77" s="180">
        <f t="shared" si="12"/>
        <v>472.18</v>
      </c>
      <c r="H77" s="317">
        <v>198.14</v>
      </c>
      <c r="I77" s="317">
        <v>274.04</v>
      </c>
      <c r="J77" s="180">
        <f t="shared" si="10"/>
        <v>466.83074999999997</v>
      </c>
      <c r="K77" s="317">
        <v>195.93075</v>
      </c>
      <c r="L77" s="317">
        <v>270.9</v>
      </c>
      <c r="M77" s="180">
        <f t="shared" si="11"/>
        <v>459.17999999999995</v>
      </c>
      <c r="N77" s="317">
        <v>188.28</v>
      </c>
      <c r="O77" s="317">
        <v>270.9</v>
      </c>
      <c r="P77" s="382">
        <f t="shared" si="7"/>
        <v>38.26499999999999</v>
      </c>
    </row>
    <row r="78" spans="1:16" s="13" customFormat="1" ht="15">
      <c r="A78" s="32">
        <f t="shared" si="8"/>
        <v>59</v>
      </c>
      <c r="B78" s="10" t="s">
        <v>55</v>
      </c>
      <c r="C78" s="196" t="s">
        <v>16</v>
      </c>
      <c r="D78" s="193">
        <v>52</v>
      </c>
      <c r="E78" s="30"/>
      <c r="F78" s="32">
        <v>12</v>
      </c>
      <c r="G78" s="180">
        <f t="shared" si="12"/>
        <v>71.65</v>
      </c>
      <c r="H78" s="317">
        <v>56.68</v>
      </c>
      <c r="I78" s="317">
        <v>14.97</v>
      </c>
      <c r="J78" s="180">
        <f t="shared" si="10"/>
        <v>70.89</v>
      </c>
      <c r="K78" s="317">
        <v>55.92</v>
      </c>
      <c r="L78" s="317">
        <v>14.97</v>
      </c>
      <c r="M78" s="180">
        <f t="shared" si="11"/>
        <v>67.94</v>
      </c>
      <c r="N78" s="317">
        <v>52.97</v>
      </c>
      <c r="O78" s="317">
        <v>14.97</v>
      </c>
      <c r="P78" s="382">
        <f t="shared" si="7"/>
        <v>5.661666666666666</v>
      </c>
    </row>
    <row r="79" spans="1:16" s="13" customFormat="1" ht="15">
      <c r="A79" s="32">
        <f t="shared" si="8"/>
        <v>60</v>
      </c>
      <c r="B79" s="10" t="s">
        <v>55</v>
      </c>
      <c r="C79" s="196" t="s">
        <v>16</v>
      </c>
      <c r="D79" s="193">
        <v>52</v>
      </c>
      <c r="E79" s="30" t="s">
        <v>17</v>
      </c>
      <c r="F79" s="32">
        <f>'[1]МКД'!$H$57</f>
        <v>12</v>
      </c>
      <c r="G79" s="180">
        <f t="shared" si="12"/>
        <v>160.43</v>
      </c>
      <c r="H79" s="317">
        <v>154.93</v>
      </c>
      <c r="I79" s="317">
        <v>5.5</v>
      </c>
      <c r="J79" s="180">
        <f t="shared" si="10"/>
        <v>150.96</v>
      </c>
      <c r="K79" s="317">
        <v>145.46</v>
      </c>
      <c r="L79" s="317">
        <v>5.5</v>
      </c>
      <c r="M79" s="180">
        <f t="shared" si="11"/>
        <v>149.16</v>
      </c>
      <c r="N79" s="317">
        <v>143.66</v>
      </c>
      <c r="O79" s="317">
        <v>5.5</v>
      </c>
      <c r="P79" s="382">
        <f t="shared" si="7"/>
        <v>12.43</v>
      </c>
    </row>
    <row r="80" spans="1:16" s="13" customFormat="1" ht="15">
      <c r="A80" s="32">
        <f>1+A79</f>
        <v>61</v>
      </c>
      <c r="B80" s="10" t="s">
        <v>55</v>
      </c>
      <c r="C80" s="196" t="s">
        <v>16</v>
      </c>
      <c r="D80" s="193">
        <v>54</v>
      </c>
      <c r="E80" s="30"/>
      <c r="F80" s="32">
        <f>'[1]МКД'!$H$59</f>
        <v>12</v>
      </c>
      <c r="G80" s="180">
        <f t="shared" si="12"/>
        <v>59.14</v>
      </c>
      <c r="H80" s="317">
        <v>59.14</v>
      </c>
      <c r="I80" s="317">
        <v>0</v>
      </c>
      <c r="J80" s="180">
        <f t="shared" si="10"/>
        <v>59.14</v>
      </c>
      <c r="K80" s="317">
        <v>59.14</v>
      </c>
      <c r="L80" s="317">
        <v>0</v>
      </c>
      <c r="M80" s="180">
        <f t="shared" si="11"/>
        <v>59.14</v>
      </c>
      <c r="N80" s="317">
        <v>59.14</v>
      </c>
      <c r="O80" s="317">
        <v>0</v>
      </c>
      <c r="P80" s="382">
        <f t="shared" si="7"/>
        <v>4.928333333333334</v>
      </c>
    </row>
    <row r="81" spans="1:16" s="13" customFormat="1" ht="15">
      <c r="A81" s="32">
        <f t="shared" si="8"/>
        <v>62</v>
      </c>
      <c r="B81" s="10" t="s">
        <v>55</v>
      </c>
      <c r="C81" s="196" t="s">
        <v>16</v>
      </c>
      <c r="D81" s="193">
        <v>55</v>
      </c>
      <c r="E81" s="30"/>
      <c r="F81" s="32">
        <f>'[1]МКД'!$H$60</f>
        <v>12</v>
      </c>
      <c r="G81" s="180">
        <f t="shared" si="12"/>
        <v>178.07</v>
      </c>
      <c r="H81" s="317">
        <v>172.03</v>
      </c>
      <c r="I81" s="317">
        <v>6.04</v>
      </c>
      <c r="J81" s="180">
        <f t="shared" si="10"/>
        <v>178.07</v>
      </c>
      <c r="K81" s="317">
        <v>172.03</v>
      </c>
      <c r="L81" s="317">
        <v>6.04</v>
      </c>
      <c r="M81" s="180">
        <f t="shared" si="11"/>
        <v>178.07</v>
      </c>
      <c r="N81" s="317">
        <v>172.03</v>
      </c>
      <c r="O81" s="317">
        <v>6.04</v>
      </c>
      <c r="P81" s="382">
        <f t="shared" si="7"/>
        <v>14.839166666666666</v>
      </c>
    </row>
    <row r="82" spans="1:16" s="13" customFormat="1" ht="15">
      <c r="A82" s="32">
        <f t="shared" si="8"/>
        <v>63</v>
      </c>
      <c r="B82" s="10" t="s">
        <v>55</v>
      </c>
      <c r="C82" s="196" t="s">
        <v>16</v>
      </c>
      <c r="D82" s="193">
        <v>56</v>
      </c>
      <c r="E82" s="30"/>
      <c r="F82" s="9">
        <v>12</v>
      </c>
      <c r="G82" s="180">
        <f t="shared" si="12"/>
        <v>97.43</v>
      </c>
      <c r="H82" s="317">
        <v>94.87</v>
      </c>
      <c r="I82" s="317">
        <v>2.56</v>
      </c>
      <c r="J82" s="180">
        <f t="shared" si="10"/>
        <v>97.43</v>
      </c>
      <c r="K82" s="317">
        <v>94.87</v>
      </c>
      <c r="L82" s="317">
        <v>2.56</v>
      </c>
      <c r="M82" s="180">
        <f t="shared" si="11"/>
        <v>97.43</v>
      </c>
      <c r="N82" s="317">
        <v>94.87</v>
      </c>
      <c r="O82" s="317">
        <v>2.56</v>
      </c>
      <c r="P82" s="382">
        <f t="shared" si="7"/>
        <v>8.119166666666667</v>
      </c>
    </row>
    <row r="83" spans="1:16" s="13" customFormat="1" ht="15">
      <c r="A83" s="32">
        <f t="shared" si="8"/>
        <v>64</v>
      </c>
      <c r="B83" s="10" t="s">
        <v>55</v>
      </c>
      <c r="C83" s="196" t="s">
        <v>16</v>
      </c>
      <c r="D83" s="193">
        <v>56</v>
      </c>
      <c r="E83" s="30" t="s">
        <v>17</v>
      </c>
      <c r="F83" s="32">
        <v>12</v>
      </c>
      <c r="G83" s="180">
        <f t="shared" si="12"/>
        <v>87.53999999999999</v>
      </c>
      <c r="H83" s="317">
        <v>86.47</v>
      </c>
      <c r="I83" s="317">
        <v>1.07</v>
      </c>
      <c r="J83" s="180">
        <f t="shared" si="10"/>
        <v>79.10365</v>
      </c>
      <c r="K83" s="317">
        <v>79.08365</v>
      </c>
      <c r="L83" s="317">
        <v>0.02</v>
      </c>
      <c r="M83" s="180">
        <f t="shared" si="11"/>
        <v>79.10365</v>
      </c>
      <c r="N83" s="317">
        <v>79.08365</v>
      </c>
      <c r="O83" s="317">
        <v>0.02</v>
      </c>
      <c r="P83" s="382">
        <f aca="true" t="shared" si="13" ref="P83:P146">M83/F83</f>
        <v>6.591970833333334</v>
      </c>
    </row>
    <row r="84" spans="1:16" s="13" customFormat="1" ht="15">
      <c r="A84" s="32">
        <f t="shared" si="8"/>
        <v>65</v>
      </c>
      <c r="B84" s="10" t="s">
        <v>55</v>
      </c>
      <c r="C84" s="196" t="s">
        <v>119</v>
      </c>
      <c r="D84" s="193">
        <v>34</v>
      </c>
      <c r="E84" s="30"/>
      <c r="F84" s="9">
        <f>'[1]МКД'!$H$62</f>
        <v>3</v>
      </c>
      <c r="G84" s="180">
        <f t="shared" si="12"/>
        <v>48.25</v>
      </c>
      <c r="H84" s="317">
        <v>16.23</v>
      </c>
      <c r="I84" s="317">
        <v>32.02</v>
      </c>
      <c r="J84" s="180">
        <f t="shared" si="10"/>
        <v>48.25</v>
      </c>
      <c r="K84" s="317">
        <v>16.23</v>
      </c>
      <c r="L84" s="317">
        <v>32.02</v>
      </c>
      <c r="M84" s="180">
        <f t="shared" si="11"/>
        <v>48.25</v>
      </c>
      <c r="N84" s="317">
        <v>16.23</v>
      </c>
      <c r="O84" s="317">
        <v>32.02</v>
      </c>
      <c r="P84" s="382">
        <f t="shared" si="13"/>
        <v>16.083333333333332</v>
      </c>
    </row>
    <row r="85" spans="1:16" s="13" customFormat="1" ht="15">
      <c r="A85" s="32">
        <f t="shared" si="8"/>
        <v>66</v>
      </c>
      <c r="B85" s="10" t="s">
        <v>55</v>
      </c>
      <c r="C85" s="196" t="s">
        <v>74</v>
      </c>
      <c r="D85" s="193">
        <v>3</v>
      </c>
      <c r="E85" s="30"/>
      <c r="F85" s="9">
        <v>49</v>
      </c>
      <c r="G85" s="180">
        <f t="shared" si="12"/>
        <v>106.97999999999999</v>
      </c>
      <c r="H85" s="317">
        <v>65.21</v>
      </c>
      <c r="I85" s="317">
        <v>41.77</v>
      </c>
      <c r="J85" s="180">
        <f t="shared" si="10"/>
        <v>106.97999999999999</v>
      </c>
      <c r="K85" s="317">
        <v>65.21</v>
      </c>
      <c r="L85" s="317">
        <v>41.77</v>
      </c>
      <c r="M85" s="180">
        <f t="shared" si="11"/>
        <v>104.97999999999999</v>
      </c>
      <c r="N85" s="317">
        <v>64.11</v>
      </c>
      <c r="O85" s="317">
        <v>40.87</v>
      </c>
      <c r="P85" s="382">
        <f t="shared" si="13"/>
        <v>2.1424489795918364</v>
      </c>
    </row>
    <row r="86" spans="1:16" s="13" customFormat="1" ht="15">
      <c r="A86" s="32">
        <f t="shared" si="8"/>
        <v>67</v>
      </c>
      <c r="B86" s="10" t="s">
        <v>55</v>
      </c>
      <c r="C86" s="196" t="s">
        <v>45</v>
      </c>
      <c r="D86" s="193">
        <v>2</v>
      </c>
      <c r="E86" s="30"/>
      <c r="F86" s="32">
        <f>'[3]МКД'!$H$70</f>
        <v>12</v>
      </c>
      <c r="G86" s="180">
        <f t="shared" si="12"/>
        <v>13.56</v>
      </c>
      <c r="H86" s="317">
        <v>13.56</v>
      </c>
      <c r="I86" s="317">
        <v>0</v>
      </c>
      <c r="J86" s="180">
        <f t="shared" si="10"/>
        <v>13.56</v>
      </c>
      <c r="K86" s="317">
        <v>13.56</v>
      </c>
      <c r="L86" s="317">
        <v>0</v>
      </c>
      <c r="M86" s="180">
        <f t="shared" si="11"/>
        <v>13.56</v>
      </c>
      <c r="N86" s="317">
        <v>13.56</v>
      </c>
      <c r="O86" s="317">
        <v>0</v>
      </c>
      <c r="P86" s="382">
        <f t="shared" si="13"/>
        <v>1.1300000000000001</v>
      </c>
    </row>
    <row r="87" spans="1:16" s="13" customFormat="1" ht="15">
      <c r="A87" s="32">
        <f t="shared" si="8"/>
        <v>68</v>
      </c>
      <c r="B87" s="10" t="s">
        <v>55</v>
      </c>
      <c r="C87" s="196" t="s">
        <v>45</v>
      </c>
      <c r="D87" s="193">
        <v>4</v>
      </c>
      <c r="E87" s="30" t="s">
        <v>17</v>
      </c>
      <c r="F87" s="32">
        <v>12</v>
      </c>
      <c r="G87" s="180">
        <f t="shared" si="12"/>
        <v>2.15</v>
      </c>
      <c r="H87" s="317">
        <v>2.15</v>
      </c>
      <c r="I87" s="317">
        <v>0</v>
      </c>
      <c r="J87" s="180">
        <f t="shared" si="10"/>
        <v>2.15</v>
      </c>
      <c r="K87" s="317">
        <v>2.15</v>
      </c>
      <c r="L87" s="317">
        <v>0</v>
      </c>
      <c r="M87" s="180">
        <f t="shared" si="11"/>
        <v>1.83</v>
      </c>
      <c r="N87" s="317">
        <v>1.83</v>
      </c>
      <c r="O87" s="317">
        <v>0</v>
      </c>
      <c r="P87" s="382">
        <f t="shared" si="13"/>
        <v>0.1525</v>
      </c>
    </row>
    <row r="88" spans="1:16" s="13" customFormat="1" ht="15">
      <c r="A88" s="32">
        <f t="shared" si="8"/>
        <v>69</v>
      </c>
      <c r="B88" s="10" t="s">
        <v>55</v>
      </c>
      <c r="C88" s="196" t="s">
        <v>45</v>
      </c>
      <c r="D88" s="193">
        <v>6</v>
      </c>
      <c r="E88" s="30"/>
      <c r="F88" s="32">
        <f>'[3]МКД'!$H$72</f>
        <v>12</v>
      </c>
      <c r="G88" s="180">
        <f t="shared" si="12"/>
        <v>296.97</v>
      </c>
      <c r="H88" s="317">
        <v>188.9</v>
      </c>
      <c r="I88" s="317">
        <v>108.07</v>
      </c>
      <c r="J88" s="180">
        <f t="shared" si="10"/>
        <v>295.37</v>
      </c>
      <c r="K88" s="317">
        <v>187.3</v>
      </c>
      <c r="L88" s="317">
        <v>108.07</v>
      </c>
      <c r="M88" s="180">
        <f t="shared" si="11"/>
        <v>289.63</v>
      </c>
      <c r="N88" s="317">
        <v>181.56</v>
      </c>
      <c r="O88" s="317">
        <v>108.07</v>
      </c>
      <c r="P88" s="382">
        <f t="shared" si="13"/>
        <v>24.135833333333334</v>
      </c>
    </row>
    <row r="89" spans="1:16" s="13" customFormat="1" ht="15">
      <c r="A89" s="32">
        <f t="shared" si="8"/>
        <v>70</v>
      </c>
      <c r="B89" s="10" t="s">
        <v>55</v>
      </c>
      <c r="C89" s="196" t="s">
        <v>45</v>
      </c>
      <c r="D89" s="193">
        <v>6</v>
      </c>
      <c r="E89" s="30" t="s">
        <v>17</v>
      </c>
      <c r="F89" s="9">
        <v>15</v>
      </c>
      <c r="G89" s="180">
        <f t="shared" si="12"/>
        <v>-20.11</v>
      </c>
      <c r="H89" s="317">
        <v>1.22</v>
      </c>
      <c r="I89" s="317">
        <v>-21.33</v>
      </c>
      <c r="J89" s="180">
        <f t="shared" si="10"/>
        <v>-20.11</v>
      </c>
      <c r="K89" s="317">
        <v>1.22</v>
      </c>
      <c r="L89" s="317">
        <v>-21.33</v>
      </c>
      <c r="M89" s="180">
        <f t="shared" si="11"/>
        <v>-20.11</v>
      </c>
      <c r="N89" s="317">
        <v>1.22</v>
      </c>
      <c r="O89" s="317">
        <v>-21.33</v>
      </c>
      <c r="P89" s="382">
        <f t="shared" si="13"/>
        <v>-1.3406666666666667</v>
      </c>
    </row>
    <row r="90" spans="1:16" s="13" customFormat="1" ht="15">
      <c r="A90" s="32">
        <f t="shared" si="8"/>
        <v>71</v>
      </c>
      <c r="B90" s="10" t="s">
        <v>55</v>
      </c>
      <c r="C90" s="196" t="s">
        <v>45</v>
      </c>
      <c r="D90" s="193">
        <v>8</v>
      </c>
      <c r="E90" s="30" t="s">
        <v>18</v>
      </c>
      <c r="F90" s="32">
        <f>'[3]МКД'!$H$73</f>
        <v>12</v>
      </c>
      <c r="G90" s="180">
        <f t="shared" si="12"/>
        <v>31.06</v>
      </c>
      <c r="H90" s="317">
        <v>31.06</v>
      </c>
      <c r="I90" s="317">
        <v>0</v>
      </c>
      <c r="J90" s="180">
        <f t="shared" si="10"/>
        <v>31.06</v>
      </c>
      <c r="K90" s="317">
        <v>31.06</v>
      </c>
      <c r="L90" s="317">
        <v>0</v>
      </c>
      <c r="M90" s="180">
        <f t="shared" si="11"/>
        <v>31.06</v>
      </c>
      <c r="N90" s="317">
        <v>31.06</v>
      </c>
      <c r="O90" s="317">
        <v>0</v>
      </c>
      <c r="P90" s="382">
        <f t="shared" si="13"/>
        <v>2.5883333333333334</v>
      </c>
    </row>
    <row r="91" spans="1:16" s="13" customFormat="1" ht="15">
      <c r="A91" s="32">
        <f t="shared" si="8"/>
        <v>72</v>
      </c>
      <c r="B91" s="10" t="s">
        <v>55</v>
      </c>
      <c r="C91" s="196" t="s">
        <v>45</v>
      </c>
      <c r="D91" s="193">
        <v>10</v>
      </c>
      <c r="E91" s="30" t="s">
        <v>18</v>
      </c>
      <c r="F91" s="32">
        <f>'[3]МКД'!$H$74</f>
        <v>8</v>
      </c>
      <c r="G91" s="180">
        <f t="shared" si="12"/>
        <v>63.22</v>
      </c>
      <c r="H91" s="317">
        <v>56.69</v>
      </c>
      <c r="I91" s="317">
        <v>6.53</v>
      </c>
      <c r="J91" s="180">
        <f t="shared" si="10"/>
        <v>63.22</v>
      </c>
      <c r="K91" s="317">
        <v>56.69</v>
      </c>
      <c r="L91" s="317">
        <v>6.53</v>
      </c>
      <c r="M91" s="180">
        <f t="shared" si="11"/>
        <v>63.22</v>
      </c>
      <c r="N91" s="317">
        <v>56.69</v>
      </c>
      <c r="O91" s="317">
        <v>6.53</v>
      </c>
      <c r="P91" s="382">
        <f t="shared" si="13"/>
        <v>7.9025</v>
      </c>
    </row>
    <row r="92" spans="1:16" s="13" customFormat="1" ht="15">
      <c r="A92" s="32">
        <f t="shared" si="8"/>
        <v>73</v>
      </c>
      <c r="B92" s="10" t="s">
        <v>55</v>
      </c>
      <c r="C92" s="196" t="s">
        <v>52</v>
      </c>
      <c r="D92" s="193">
        <v>2</v>
      </c>
      <c r="E92" s="30"/>
      <c r="F92" s="32">
        <f>'[3]МКД'!$H$75</f>
        <v>24</v>
      </c>
      <c r="G92" s="180">
        <f t="shared" si="12"/>
        <v>235.82</v>
      </c>
      <c r="H92" s="317">
        <v>68.85</v>
      </c>
      <c r="I92" s="317">
        <v>166.97</v>
      </c>
      <c r="J92" s="180">
        <f t="shared" si="10"/>
        <v>188.62</v>
      </c>
      <c r="K92" s="317">
        <v>39.36</v>
      </c>
      <c r="L92" s="317">
        <v>149.26</v>
      </c>
      <c r="M92" s="180">
        <f t="shared" si="11"/>
        <v>145.81</v>
      </c>
      <c r="N92" s="317">
        <v>30.86</v>
      </c>
      <c r="O92" s="317">
        <v>114.95</v>
      </c>
      <c r="P92" s="382">
        <f t="shared" si="13"/>
        <v>6.0754166666666665</v>
      </c>
    </row>
    <row r="93" spans="1:16" s="13" customFormat="1" ht="15">
      <c r="A93" s="32">
        <f t="shared" si="8"/>
        <v>74</v>
      </c>
      <c r="B93" s="10" t="s">
        <v>55</v>
      </c>
      <c r="C93" s="196" t="s">
        <v>52</v>
      </c>
      <c r="D93" s="193">
        <v>3</v>
      </c>
      <c r="E93" s="30"/>
      <c r="F93" s="32">
        <f>'[3]МКД'!$H$76</f>
        <v>72</v>
      </c>
      <c r="G93" s="180">
        <f t="shared" si="12"/>
        <v>939.9100000000001</v>
      </c>
      <c r="H93" s="317">
        <v>575.75</v>
      </c>
      <c r="I93" s="317">
        <v>364.16</v>
      </c>
      <c r="J93" s="180">
        <f t="shared" si="10"/>
        <v>938.9100000000001</v>
      </c>
      <c r="K93" s="317">
        <v>574.75</v>
      </c>
      <c r="L93" s="317">
        <v>364.16</v>
      </c>
      <c r="M93" s="180">
        <f t="shared" si="11"/>
        <v>938.9100000000001</v>
      </c>
      <c r="N93" s="317">
        <v>574.75</v>
      </c>
      <c r="O93" s="317">
        <v>364.16</v>
      </c>
      <c r="P93" s="382">
        <f t="shared" si="13"/>
        <v>13.040416666666667</v>
      </c>
    </row>
    <row r="94" spans="1:16" s="13" customFormat="1" ht="15">
      <c r="A94" s="32">
        <f t="shared" si="8"/>
        <v>75</v>
      </c>
      <c r="B94" s="10" t="s">
        <v>55</v>
      </c>
      <c r="C94" s="196" t="s">
        <v>122</v>
      </c>
      <c r="D94" s="193">
        <v>2</v>
      </c>
      <c r="E94" s="30"/>
      <c r="F94" s="32">
        <v>28</v>
      </c>
      <c r="G94" s="180">
        <f t="shared" si="12"/>
        <v>232.14</v>
      </c>
      <c r="H94" s="317">
        <v>232.14</v>
      </c>
      <c r="I94" s="317">
        <v>0</v>
      </c>
      <c r="J94" s="180">
        <f t="shared" si="10"/>
        <v>207.67183</v>
      </c>
      <c r="K94" s="317">
        <v>207.67183</v>
      </c>
      <c r="L94" s="317">
        <v>0</v>
      </c>
      <c r="M94" s="180">
        <f t="shared" si="11"/>
        <v>197.57</v>
      </c>
      <c r="N94" s="317">
        <v>197.57</v>
      </c>
      <c r="O94" s="317">
        <v>0</v>
      </c>
      <c r="P94" s="382">
        <f t="shared" si="13"/>
        <v>7.056071428571428</v>
      </c>
    </row>
    <row r="95" spans="1:16" s="13" customFormat="1" ht="15">
      <c r="A95" s="32">
        <f>1+A94</f>
        <v>76</v>
      </c>
      <c r="B95" s="10" t="s">
        <v>55</v>
      </c>
      <c r="C95" s="196" t="s">
        <v>30</v>
      </c>
      <c r="D95" s="193">
        <v>9</v>
      </c>
      <c r="E95" s="30"/>
      <c r="F95" s="32">
        <f>'[3]МКД'!$H$78</f>
        <v>12</v>
      </c>
      <c r="G95" s="180">
        <f t="shared" si="12"/>
        <v>11.66</v>
      </c>
      <c r="H95" s="317">
        <v>11.66</v>
      </c>
      <c r="I95" s="317">
        <v>0</v>
      </c>
      <c r="J95" s="180">
        <f t="shared" si="10"/>
        <v>11.66</v>
      </c>
      <c r="K95" s="317">
        <v>11.66</v>
      </c>
      <c r="L95" s="317">
        <v>0</v>
      </c>
      <c r="M95" s="180">
        <f t="shared" si="11"/>
        <v>11.66</v>
      </c>
      <c r="N95" s="317">
        <v>11.66</v>
      </c>
      <c r="O95" s="317">
        <v>0</v>
      </c>
      <c r="P95" s="382">
        <f t="shared" si="13"/>
        <v>0.9716666666666667</v>
      </c>
    </row>
    <row r="96" spans="1:16" s="13" customFormat="1" ht="15">
      <c r="A96" s="32">
        <f t="shared" si="8"/>
        <v>77</v>
      </c>
      <c r="B96" s="10" t="s">
        <v>55</v>
      </c>
      <c r="C96" s="196" t="s">
        <v>30</v>
      </c>
      <c r="D96" s="193">
        <v>9</v>
      </c>
      <c r="E96" s="30" t="s">
        <v>17</v>
      </c>
      <c r="F96" s="32">
        <f>'[3]МКД'!$H$79</f>
        <v>12</v>
      </c>
      <c r="G96" s="180">
        <f t="shared" si="12"/>
        <v>23.97</v>
      </c>
      <c r="H96" s="317">
        <v>10.6</v>
      </c>
      <c r="I96" s="317">
        <v>13.37</v>
      </c>
      <c r="J96" s="180">
        <f t="shared" si="10"/>
        <v>18.72</v>
      </c>
      <c r="K96" s="317">
        <v>5.35</v>
      </c>
      <c r="L96" s="317">
        <v>13.37</v>
      </c>
      <c r="M96" s="180">
        <f t="shared" si="11"/>
        <v>13.469999999999999</v>
      </c>
      <c r="N96" s="317">
        <v>0.1</v>
      </c>
      <c r="O96" s="317">
        <v>13.37</v>
      </c>
      <c r="P96" s="382">
        <f t="shared" si="13"/>
        <v>1.1224999999999998</v>
      </c>
    </row>
    <row r="97" spans="1:16" s="13" customFormat="1" ht="15">
      <c r="A97" s="32">
        <f t="shared" si="8"/>
        <v>78</v>
      </c>
      <c r="B97" s="10" t="s">
        <v>55</v>
      </c>
      <c r="C97" s="196" t="s">
        <v>30</v>
      </c>
      <c r="D97" s="193">
        <v>11</v>
      </c>
      <c r="E97" s="30"/>
      <c r="F97" s="32">
        <f>'[3]МКД'!$H$80</f>
        <v>12</v>
      </c>
      <c r="G97" s="180">
        <f t="shared" si="12"/>
        <v>-7.46</v>
      </c>
      <c r="H97" s="317">
        <v>0</v>
      </c>
      <c r="I97" s="317">
        <v>-7.46</v>
      </c>
      <c r="J97" s="180">
        <f t="shared" si="10"/>
        <v>-7.46</v>
      </c>
      <c r="K97" s="317">
        <v>0</v>
      </c>
      <c r="L97" s="317">
        <v>-7.46</v>
      </c>
      <c r="M97" s="180">
        <f t="shared" si="11"/>
        <v>-7.46</v>
      </c>
      <c r="N97" s="317">
        <v>0</v>
      </c>
      <c r="O97" s="317">
        <v>-7.46</v>
      </c>
      <c r="P97" s="382">
        <f t="shared" si="13"/>
        <v>-0.6216666666666667</v>
      </c>
    </row>
    <row r="98" spans="1:16" s="13" customFormat="1" ht="15">
      <c r="A98" s="32">
        <f t="shared" si="8"/>
        <v>79</v>
      </c>
      <c r="B98" s="10" t="s">
        <v>55</v>
      </c>
      <c r="C98" s="196" t="s">
        <v>30</v>
      </c>
      <c r="D98" s="193">
        <v>11</v>
      </c>
      <c r="E98" s="30" t="s">
        <v>17</v>
      </c>
      <c r="F98" s="32">
        <f>'[3]МКД'!$H$81</f>
        <v>12</v>
      </c>
      <c r="G98" s="180">
        <f t="shared" si="12"/>
        <v>148.13</v>
      </c>
      <c r="H98" s="317">
        <v>148.13</v>
      </c>
      <c r="I98" s="317">
        <v>0</v>
      </c>
      <c r="J98" s="180">
        <f t="shared" si="10"/>
        <v>148.13</v>
      </c>
      <c r="K98" s="317">
        <v>148.13</v>
      </c>
      <c r="L98" s="317">
        <v>0</v>
      </c>
      <c r="M98" s="180">
        <f t="shared" si="11"/>
        <v>148.13</v>
      </c>
      <c r="N98" s="317">
        <v>148.13</v>
      </c>
      <c r="O98" s="317">
        <v>0</v>
      </c>
      <c r="P98" s="382">
        <f t="shared" si="13"/>
        <v>12.344166666666666</v>
      </c>
    </row>
    <row r="99" spans="1:16" s="13" customFormat="1" ht="15" collapsed="1">
      <c r="A99" s="32">
        <f t="shared" si="8"/>
        <v>80</v>
      </c>
      <c r="B99" s="10" t="s">
        <v>55</v>
      </c>
      <c r="C99" s="196" t="s">
        <v>30</v>
      </c>
      <c r="D99" s="193">
        <v>22</v>
      </c>
      <c r="E99" s="30"/>
      <c r="F99" s="9">
        <v>12</v>
      </c>
      <c r="G99" s="180">
        <f t="shared" si="12"/>
        <v>246.96</v>
      </c>
      <c r="H99" s="317">
        <v>109.44</v>
      </c>
      <c r="I99" s="317">
        <v>137.52</v>
      </c>
      <c r="J99" s="180">
        <f t="shared" si="10"/>
        <v>246.96</v>
      </c>
      <c r="K99" s="317">
        <v>109.44</v>
      </c>
      <c r="L99" s="317">
        <v>137.52</v>
      </c>
      <c r="M99" s="180">
        <f t="shared" si="11"/>
        <v>246.96</v>
      </c>
      <c r="N99" s="317">
        <v>109.44</v>
      </c>
      <c r="O99" s="317">
        <v>137.52</v>
      </c>
      <c r="P99" s="382">
        <f t="shared" si="13"/>
        <v>20.580000000000002</v>
      </c>
    </row>
    <row r="100" spans="1:16" s="13" customFormat="1" ht="15">
      <c r="A100" s="32">
        <f t="shared" si="8"/>
        <v>81</v>
      </c>
      <c r="B100" s="10" t="s">
        <v>55</v>
      </c>
      <c r="C100" s="196" t="s">
        <v>30</v>
      </c>
      <c r="D100" s="193">
        <v>30</v>
      </c>
      <c r="E100" s="30"/>
      <c r="F100" s="32">
        <f>'[3]МКД'!$H$84</f>
        <v>8</v>
      </c>
      <c r="G100" s="180">
        <f t="shared" si="12"/>
        <v>5.38</v>
      </c>
      <c r="H100" s="317">
        <v>0</v>
      </c>
      <c r="I100" s="317">
        <v>5.38</v>
      </c>
      <c r="J100" s="180">
        <f t="shared" si="10"/>
        <v>5.38</v>
      </c>
      <c r="K100" s="317">
        <v>0</v>
      </c>
      <c r="L100" s="317">
        <v>5.38</v>
      </c>
      <c r="M100" s="180">
        <f t="shared" si="11"/>
        <v>5.38</v>
      </c>
      <c r="N100" s="317">
        <v>0</v>
      </c>
      <c r="O100" s="317">
        <v>5.38</v>
      </c>
      <c r="P100" s="382">
        <f t="shared" si="13"/>
        <v>0.6725</v>
      </c>
    </row>
    <row r="101" spans="1:16" s="13" customFormat="1" ht="15">
      <c r="A101" s="32">
        <f t="shared" si="8"/>
        <v>82</v>
      </c>
      <c r="B101" s="10" t="s">
        <v>55</v>
      </c>
      <c r="C101" s="196" t="s">
        <v>30</v>
      </c>
      <c r="D101" s="193">
        <v>34</v>
      </c>
      <c r="E101" s="30"/>
      <c r="F101" s="32">
        <f>'[3]МКД'!$H$85</f>
        <v>12</v>
      </c>
      <c r="G101" s="180">
        <f t="shared" si="12"/>
        <v>170.86</v>
      </c>
      <c r="H101" s="317">
        <v>21.5</v>
      </c>
      <c r="I101" s="317">
        <v>149.36</v>
      </c>
      <c r="J101" s="180">
        <f t="shared" si="10"/>
        <v>170.86</v>
      </c>
      <c r="K101" s="317">
        <v>21.5</v>
      </c>
      <c r="L101" s="317">
        <v>149.36</v>
      </c>
      <c r="M101" s="180">
        <f t="shared" si="11"/>
        <v>170.86</v>
      </c>
      <c r="N101" s="317">
        <v>21.5</v>
      </c>
      <c r="O101" s="317">
        <v>149.36</v>
      </c>
      <c r="P101" s="382">
        <f t="shared" si="13"/>
        <v>14.238333333333335</v>
      </c>
    </row>
    <row r="102" spans="1:16" s="13" customFormat="1" ht="15">
      <c r="A102" s="32">
        <f t="shared" si="8"/>
        <v>83</v>
      </c>
      <c r="B102" s="10" t="s">
        <v>55</v>
      </c>
      <c r="C102" s="196" t="s">
        <v>46</v>
      </c>
      <c r="D102" s="193">
        <v>13</v>
      </c>
      <c r="E102" s="30"/>
      <c r="F102" s="32">
        <f>'[3]МКД'!$H$86</f>
        <v>12</v>
      </c>
      <c r="G102" s="180">
        <f t="shared" si="12"/>
        <v>519.16</v>
      </c>
      <c r="H102" s="317">
        <v>29.35</v>
      </c>
      <c r="I102" s="317">
        <v>489.81</v>
      </c>
      <c r="J102" s="180">
        <f t="shared" si="10"/>
        <v>486.84000000000003</v>
      </c>
      <c r="K102" s="317">
        <v>29.35</v>
      </c>
      <c r="L102" s="317">
        <v>457.49</v>
      </c>
      <c r="M102" s="180">
        <f t="shared" si="11"/>
        <v>476.35</v>
      </c>
      <c r="N102" s="317">
        <v>29.35</v>
      </c>
      <c r="O102" s="317">
        <v>447</v>
      </c>
      <c r="P102" s="382">
        <f t="shared" si="13"/>
        <v>39.69583333333333</v>
      </c>
    </row>
    <row r="103" spans="1:16" s="13" customFormat="1" ht="15">
      <c r="A103" s="32">
        <f t="shared" si="8"/>
        <v>84</v>
      </c>
      <c r="B103" s="10" t="s">
        <v>55</v>
      </c>
      <c r="C103" s="196" t="s">
        <v>53</v>
      </c>
      <c r="D103" s="193">
        <v>1</v>
      </c>
      <c r="E103" s="30"/>
      <c r="F103" s="32">
        <v>12</v>
      </c>
      <c r="G103" s="180">
        <f t="shared" si="12"/>
        <v>27.36</v>
      </c>
      <c r="H103" s="317">
        <v>5.08</v>
      </c>
      <c r="I103" s="317">
        <v>22.28</v>
      </c>
      <c r="J103" s="180">
        <f t="shared" si="10"/>
        <v>27.36</v>
      </c>
      <c r="K103" s="317">
        <v>5.08</v>
      </c>
      <c r="L103" s="317">
        <v>22.28</v>
      </c>
      <c r="M103" s="180">
        <f t="shared" si="11"/>
        <v>27.36</v>
      </c>
      <c r="N103" s="317">
        <v>5.08</v>
      </c>
      <c r="O103" s="317">
        <v>22.28</v>
      </c>
      <c r="P103" s="382">
        <f t="shared" si="13"/>
        <v>2.28</v>
      </c>
    </row>
    <row r="104" spans="1:16" s="13" customFormat="1" ht="15" hidden="1">
      <c r="A104" s="32"/>
      <c r="B104" s="10" t="s">
        <v>55</v>
      </c>
      <c r="C104" s="241" t="s">
        <v>53</v>
      </c>
      <c r="D104" s="239">
        <v>2</v>
      </c>
      <c r="E104" s="30"/>
      <c r="F104" s="32"/>
      <c r="G104" s="180"/>
      <c r="H104" s="317"/>
      <c r="I104" s="317"/>
      <c r="J104" s="180"/>
      <c r="K104" s="317"/>
      <c r="L104" s="317"/>
      <c r="M104" s="180"/>
      <c r="N104" s="317"/>
      <c r="O104" s="317"/>
      <c r="P104" s="382" t="e">
        <f t="shared" si="13"/>
        <v>#DIV/0!</v>
      </c>
    </row>
    <row r="105" spans="1:16" s="13" customFormat="1" ht="15">
      <c r="A105" s="32">
        <f>1+A103</f>
        <v>85</v>
      </c>
      <c r="B105" s="10" t="s">
        <v>55</v>
      </c>
      <c r="C105" s="196" t="s">
        <v>53</v>
      </c>
      <c r="D105" s="193">
        <v>3</v>
      </c>
      <c r="E105" s="30"/>
      <c r="F105" s="32">
        <f>'[3]МКД'!$H$89</f>
        <v>12</v>
      </c>
      <c r="G105" s="180">
        <f t="shared" si="12"/>
        <v>646.35</v>
      </c>
      <c r="H105" s="317">
        <v>151.18</v>
      </c>
      <c r="I105" s="317">
        <v>495.17</v>
      </c>
      <c r="J105" s="180">
        <f>K105+L105</f>
        <v>642.75</v>
      </c>
      <c r="K105" s="317">
        <v>147.58</v>
      </c>
      <c r="L105" s="317">
        <v>495.17</v>
      </c>
      <c r="M105" s="180">
        <f>N105+O105</f>
        <v>634.03</v>
      </c>
      <c r="N105" s="317">
        <v>147.58</v>
      </c>
      <c r="O105" s="317">
        <v>486.45</v>
      </c>
      <c r="P105" s="382">
        <f t="shared" si="13"/>
        <v>52.83583333333333</v>
      </c>
    </row>
    <row r="106" spans="1:16" s="13" customFormat="1" ht="15" collapsed="1">
      <c r="A106" s="32">
        <f>1+A105</f>
        <v>86</v>
      </c>
      <c r="B106" s="10" t="s">
        <v>55</v>
      </c>
      <c r="C106" s="196" t="s">
        <v>53</v>
      </c>
      <c r="D106" s="193">
        <v>12</v>
      </c>
      <c r="E106" s="30"/>
      <c r="F106" s="32">
        <v>8</v>
      </c>
      <c r="G106" s="180">
        <f t="shared" si="12"/>
        <v>69.14999999999999</v>
      </c>
      <c r="H106" s="317">
        <v>1.91</v>
      </c>
      <c r="I106" s="317">
        <v>67.24</v>
      </c>
      <c r="J106" s="180">
        <f>K106+L106</f>
        <v>69.14999999999999</v>
      </c>
      <c r="K106" s="317">
        <v>1.91</v>
      </c>
      <c r="L106" s="317">
        <v>67.24</v>
      </c>
      <c r="M106" s="180">
        <f>N106+O106</f>
        <v>69.14999999999999</v>
      </c>
      <c r="N106" s="317">
        <v>1.91</v>
      </c>
      <c r="O106" s="317">
        <v>67.24</v>
      </c>
      <c r="P106" s="382">
        <f t="shared" si="13"/>
        <v>8.643749999999999</v>
      </c>
    </row>
    <row r="107" spans="1:16" s="13" customFormat="1" ht="15">
      <c r="A107" s="32">
        <f>1+A106</f>
        <v>87</v>
      </c>
      <c r="B107" s="10" t="s">
        <v>55</v>
      </c>
      <c r="C107" s="196" t="s">
        <v>53</v>
      </c>
      <c r="D107" s="193">
        <v>14</v>
      </c>
      <c r="E107" s="30"/>
      <c r="F107" s="32">
        <v>40</v>
      </c>
      <c r="G107" s="180">
        <f t="shared" si="12"/>
        <v>20.82</v>
      </c>
      <c r="H107" s="317">
        <v>20.82</v>
      </c>
      <c r="I107" s="317">
        <v>0</v>
      </c>
      <c r="J107" s="180">
        <f>K107+L107</f>
        <v>20.82</v>
      </c>
      <c r="K107" s="317">
        <v>20.82</v>
      </c>
      <c r="L107" s="317">
        <v>0</v>
      </c>
      <c r="M107" s="180">
        <f>N107+O107</f>
        <v>20.82</v>
      </c>
      <c r="N107" s="317">
        <v>20.82</v>
      </c>
      <c r="O107" s="317">
        <v>0</v>
      </c>
      <c r="P107" s="382">
        <f t="shared" si="13"/>
        <v>0.5205</v>
      </c>
    </row>
    <row r="108" spans="1:16" s="13" customFormat="1" ht="15">
      <c r="A108" s="32">
        <f>1+A107</f>
        <v>88</v>
      </c>
      <c r="B108" s="10" t="s">
        <v>55</v>
      </c>
      <c r="C108" s="196" t="s">
        <v>53</v>
      </c>
      <c r="D108" s="193">
        <v>20</v>
      </c>
      <c r="E108" s="30"/>
      <c r="F108" s="32">
        <f>'[3]МКД'!$H$93</f>
        <v>20</v>
      </c>
      <c r="G108" s="180">
        <f t="shared" si="12"/>
        <v>431.11</v>
      </c>
      <c r="H108" s="317">
        <v>349.41</v>
      </c>
      <c r="I108" s="317">
        <v>81.7</v>
      </c>
      <c r="J108" s="180">
        <f aca="true" t="shared" si="14" ref="J108:J160">K108+L108</f>
        <v>420.76</v>
      </c>
      <c r="K108" s="317">
        <v>339.06</v>
      </c>
      <c r="L108" s="317">
        <v>81.7</v>
      </c>
      <c r="M108" s="180">
        <f aca="true" t="shared" si="15" ref="M108:M171">N108+O108</f>
        <v>394.07</v>
      </c>
      <c r="N108" s="317">
        <v>313.25</v>
      </c>
      <c r="O108" s="317">
        <v>80.82</v>
      </c>
      <c r="P108" s="382">
        <f t="shared" si="13"/>
        <v>19.7035</v>
      </c>
    </row>
    <row r="109" spans="1:16" s="13" customFormat="1" ht="15">
      <c r="A109" s="32">
        <f aca="true" t="shared" si="16" ref="A109:A158">1+A108</f>
        <v>89</v>
      </c>
      <c r="B109" s="10" t="s">
        <v>55</v>
      </c>
      <c r="C109" s="196" t="s">
        <v>53</v>
      </c>
      <c r="D109" s="193">
        <v>34</v>
      </c>
      <c r="E109" s="30"/>
      <c r="F109" s="9">
        <f>'[3]МКД'!$H$94</f>
        <v>84</v>
      </c>
      <c r="G109" s="180">
        <f t="shared" si="12"/>
        <v>1383.46</v>
      </c>
      <c r="H109" s="317">
        <v>191.44</v>
      </c>
      <c r="I109" s="317">
        <v>1192.02</v>
      </c>
      <c r="J109" s="180">
        <f t="shared" si="14"/>
        <v>1383.46</v>
      </c>
      <c r="K109" s="317">
        <v>191.44</v>
      </c>
      <c r="L109" s="317">
        <v>1192.02</v>
      </c>
      <c r="M109" s="180">
        <f t="shared" si="15"/>
        <v>1383.46</v>
      </c>
      <c r="N109" s="317">
        <v>191.44</v>
      </c>
      <c r="O109" s="317">
        <v>1192.02</v>
      </c>
      <c r="P109" s="382">
        <f t="shared" si="13"/>
        <v>16.469761904761906</v>
      </c>
    </row>
    <row r="110" spans="1:16" s="13" customFormat="1" ht="15">
      <c r="A110" s="32">
        <f t="shared" si="16"/>
        <v>90</v>
      </c>
      <c r="B110" s="10" t="s">
        <v>55</v>
      </c>
      <c r="C110" s="196" t="s">
        <v>31</v>
      </c>
      <c r="D110" s="193">
        <v>6</v>
      </c>
      <c r="E110" s="30"/>
      <c r="F110" s="32">
        <f>'[2]МКД'!$H$242</f>
        <v>12</v>
      </c>
      <c r="G110" s="180">
        <f t="shared" si="12"/>
        <v>26.63</v>
      </c>
      <c r="H110" s="317">
        <v>26.63</v>
      </c>
      <c r="I110" s="317">
        <v>0</v>
      </c>
      <c r="J110" s="180">
        <f t="shared" si="14"/>
        <v>26.63</v>
      </c>
      <c r="K110" s="317">
        <v>26.63</v>
      </c>
      <c r="L110" s="317">
        <v>0</v>
      </c>
      <c r="M110" s="180">
        <f t="shared" si="15"/>
        <v>26.63</v>
      </c>
      <c r="N110" s="317">
        <v>26.63</v>
      </c>
      <c r="O110" s="317">
        <v>0</v>
      </c>
      <c r="P110" s="382">
        <f t="shared" si="13"/>
        <v>2.2191666666666667</v>
      </c>
    </row>
    <row r="111" spans="1:16" s="13" customFormat="1" ht="15">
      <c r="A111" s="32">
        <f t="shared" si="16"/>
        <v>91</v>
      </c>
      <c r="B111" s="10" t="s">
        <v>55</v>
      </c>
      <c r="C111" s="196" t="s">
        <v>31</v>
      </c>
      <c r="D111" s="193">
        <v>8</v>
      </c>
      <c r="E111" s="30"/>
      <c r="F111" s="9">
        <f>'[3]МКД'!$H$95</f>
        <v>8</v>
      </c>
      <c r="G111" s="180">
        <f t="shared" si="12"/>
        <v>122.6</v>
      </c>
      <c r="H111" s="317">
        <v>18.93</v>
      </c>
      <c r="I111" s="317">
        <v>103.67</v>
      </c>
      <c r="J111" s="180">
        <f t="shared" si="14"/>
        <v>122.6</v>
      </c>
      <c r="K111" s="317">
        <v>18.93</v>
      </c>
      <c r="L111" s="317">
        <v>103.67</v>
      </c>
      <c r="M111" s="180">
        <f t="shared" si="15"/>
        <v>122.6</v>
      </c>
      <c r="N111" s="317">
        <v>18.93</v>
      </c>
      <c r="O111" s="317">
        <v>103.67</v>
      </c>
      <c r="P111" s="382">
        <f t="shared" si="13"/>
        <v>15.325</v>
      </c>
    </row>
    <row r="112" spans="1:16" s="13" customFormat="1" ht="15">
      <c r="A112" s="32">
        <f t="shared" si="16"/>
        <v>92</v>
      </c>
      <c r="B112" s="10" t="s">
        <v>55</v>
      </c>
      <c r="C112" s="196" t="s">
        <v>31</v>
      </c>
      <c r="D112" s="193">
        <v>10</v>
      </c>
      <c r="E112" s="30"/>
      <c r="F112" s="32">
        <f>'[3]МКД'!$H$96</f>
        <v>8</v>
      </c>
      <c r="G112" s="180">
        <f t="shared" si="12"/>
        <v>134.3</v>
      </c>
      <c r="H112" s="317">
        <v>0.15</v>
      </c>
      <c r="I112" s="317">
        <v>134.15</v>
      </c>
      <c r="J112" s="180">
        <f t="shared" si="14"/>
        <v>124.30000000000001</v>
      </c>
      <c r="K112" s="317">
        <v>0.15</v>
      </c>
      <c r="L112" s="317">
        <v>124.15</v>
      </c>
      <c r="M112" s="180">
        <f t="shared" si="15"/>
        <v>114.30000000000001</v>
      </c>
      <c r="N112" s="317">
        <v>0.15</v>
      </c>
      <c r="O112" s="317">
        <v>114.15</v>
      </c>
      <c r="P112" s="382">
        <f t="shared" si="13"/>
        <v>14.287500000000001</v>
      </c>
    </row>
    <row r="113" spans="1:16" s="13" customFormat="1" ht="15">
      <c r="A113" s="32">
        <f t="shared" si="16"/>
        <v>93</v>
      </c>
      <c r="B113" s="10" t="s">
        <v>55</v>
      </c>
      <c r="C113" s="196" t="s">
        <v>31</v>
      </c>
      <c r="D113" s="193">
        <v>12</v>
      </c>
      <c r="E113" s="30"/>
      <c r="F113" s="9">
        <f>'[2]МКД'!$H$243</f>
        <v>12</v>
      </c>
      <c r="G113" s="180">
        <f t="shared" si="12"/>
        <v>123.03</v>
      </c>
      <c r="H113" s="317">
        <v>54.86</v>
      </c>
      <c r="I113" s="317">
        <v>68.17</v>
      </c>
      <c r="J113" s="180">
        <f t="shared" si="14"/>
        <v>123.03</v>
      </c>
      <c r="K113" s="317">
        <v>54.86</v>
      </c>
      <c r="L113" s="317">
        <v>68.17</v>
      </c>
      <c r="M113" s="180">
        <f t="shared" si="15"/>
        <v>110.96000000000001</v>
      </c>
      <c r="N113" s="317">
        <v>42.79</v>
      </c>
      <c r="O113" s="317">
        <v>68.17</v>
      </c>
      <c r="P113" s="382">
        <f t="shared" si="13"/>
        <v>9.246666666666668</v>
      </c>
    </row>
    <row r="114" spans="1:16" s="13" customFormat="1" ht="15">
      <c r="A114" s="32">
        <f t="shared" si="16"/>
        <v>94</v>
      </c>
      <c r="B114" s="10" t="s">
        <v>55</v>
      </c>
      <c r="C114" s="196" t="s">
        <v>31</v>
      </c>
      <c r="D114" s="193">
        <v>20</v>
      </c>
      <c r="E114" s="30"/>
      <c r="F114" s="32">
        <f>'[3]МКД'!$H$97</f>
        <v>8</v>
      </c>
      <c r="G114" s="180">
        <f t="shared" si="12"/>
        <v>18.03</v>
      </c>
      <c r="H114" s="317">
        <v>3.34</v>
      </c>
      <c r="I114" s="317">
        <v>14.69</v>
      </c>
      <c r="J114" s="180">
        <f t="shared" si="14"/>
        <v>18.03</v>
      </c>
      <c r="K114" s="317">
        <v>3.34</v>
      </c>
      <c r="L114" s="317">
        <v>14.69</v>
      </c>
      <c r="M114" s="180">
        <f t="shared" si="15"/>
        <v>18.03</v>
      </c>
      <c r="N114" s="317">
        <v>3.34</v>
      </c>
      <c r="O114" s="317">
        <v>14.69</v>
      </c>
      <c r="P114" s="382">
        <f t="shared" si="13"/>
        <v>2.25375</v>
      </c>
    </row>
    <row r="115" spans="1:16" s="13" customFormat="1" ht="15">
      <c r="A115" s="32">
        <f t="shared" si="16"/>
        <v>95</v>
      </c>
      <c r="B115" s="10" t="s">
        <v>55</v>
      </c>
      <c r="C115" s="196" t="s">
        <v>31</v>
      </c>
      <c r="D115" s="193">
        <v>24</v>
      </c>
      <c r="E115" s="30"/>
      <c r="F115" s="32">
        <v>16</v>
      </c>
      <c r="G115" s="180">
        <f t="shared" si="12"/>
        <v>65.53</v>
      </c>
      <c r="H115" s="317">
        <v>65.53</v>
      </c>
      <c r="I115" s="317">
        <v>0</v>
      </c>
      <c r="J115" s="180">
        <f t="shared" si="14"/>
        <v>65.53</v>
      </c>
      <c r="K115" s="317">
        <v>65.53</v>
      </c>
      <c r="L115" s="317">
        <v>0</v>
      </c>
      <c r="M115" s="180">
        <f t="shared" si="15"/>
        <v>4.94</v>
      </c>
      <c r="N115" s="317">
        <v>4.94</v>
      </c>
      <c r="O115" s="317">
        <v>0</v>
      </c>
      <c r="P115" s="382">
        <f t="shared" si="13"/>
        <v>0.30875</v>
      </c>
    </row>
    <row r="116" spans="1:16" s="13" customFormat="1" ht="15">
      <c r="A116" s="32">
        <f t="shared" si="16"/>
        <v>96</v>
      </c>
      <c r="B116" s="10" t="s">
        <v>55</v>
      </c>
      <c r="C116" s="196" t="s">
        <v>31</v>
      </c>
      <c r="D116" s="193">
        <v>24</v>
      </c>
      <c r="E116" s="30" t="s">
        <v>18</v>
      </c>
      <c r="F116" s="32">
        <f>'[3]МКД'!$H$98</f>
        <v>20</v>
      </c>
      <c r="G116" s="180">
        <f t="shared" si="12"/>
        <v>715.5799999999999</v>
      </c>
      <c r="H116" s="317">
        <v>174.77</v>
      </c>
      <c r="I116" s="317">
        <v>540.81</v>
      </c>
      <c r="J116" s="180">
        <f t="shared" si="14"/>
        <v>715.5799999999999</v>
      </c>
      <c r="K116" s="317">
        <v>174.77</v>
      </c>
      <c r="L116" s="317">
        <v>540.81</v>
      </c>
      <c r="M116" s="180">
        <f t="shared" si="15"/>
        <v>715.5799999999999</v>
      </c>
      <c r="N116" s="317">
        <v>174.77</v>
      </c>
      <c r="O116" s="317">
        <v>540.81</v>
      </c>
      <c r="P116" s="382">
        <f t="shared" si="13"/>
        <v>35.778999999999996</v>
      </c>
    </row>
    <row r="117" spans="1:16" s="13" customFormat="1" ht="15">
      <c r="A117" s="32">
        <f t="shared" si="16"/>
        <v>97</v>
      </c>
      <c r="B117" s="10" t="s">
        <v>55</v>
      </c>
      <c r="C117" s="196" t="s">
        <v>31</v>
      </c>
      <c r="D117" s="193">
        <v>25</v>
      </c>
      <c r="E117" s="30"/>
      <c r="F117" s="32">
        <f>'[3]МКД'!$H$99</f>
        <v>12</v>
      </c>
      <c r="G117" s="180">
        <f t="shared" si="12"/>
        <v>3.32</v>
      </c>
      <c r="H117" s="317">
        <v>3.32</v>
      </c>
      <c r="I117" s="317">
        <v>0</v>
      </c>
      <c r="J117" s="180">
        <f t="shared" si="14"/>
        <v>3.32</v>
      </c>
      <c r="K117" s="317">
        <v>3.32</v>
      </c>
      <c r="L117" s="317">
        <v>0</v>
      </c>
      <c r="M117" s="180">
        <f t="shared" si="15"/>
        <v>3.32</v>
      </c>
      <c r="N117" s="317">
        <v>3.32</v>
      </c>
      <c r="O117" s="317">
        <v>0</v>
      </c>
      <c r="P117" s="382">
        <f t="shared" si="13"/>
        <v>0.27666666666666667</v>
      </c>
    </row>
    <row r="118" spans="1:16" s="13" customFormat="1" ht="15">
      <c r="A118" s="32">
        <f t="shared" si="16"/>
        <v>98</v>
      </c>
      <c r="B118" s="10" t="s">
        <v>55</v>
      </c>
      <c r="C118" s="196" t="s">
        <v>31</v>
      </c>
      <c r="D118" s="193">
        <v>26</v>
      </c>
      <c r="E118" s="30"/>
      <c r="F118" s="32">
        <f>'[3]МКД'!$H$100</f>
        <v>12</v>
      </c>
      <c r="G118" s="180">
        <f t="shared" si="12"/>
        <v>63.44</v>
      </c>
      <c r="H118" s="317">
        <v>63.14</v>
      </c>
      <c r="I118" s="317">
        <v>0.3</v>
      </c>
      <c r="J118" s="180">
        <f t="shared" si="14"/>
        <v>63.44</v>
      </c>
      <c r="K118" s="317">
        <v>63.14</v>
      </c>
      <c r="L118" s="317">
        <v>0.3</v>
      </c>
      <c r="M118" s="180">
        <f t="shared" si="15"/>
        <v>63.44</v>
      </c>
      <c r="N118" s="317">
        <v>63.14</v>
      </c>
      <c r="O118" s="317">
        <v>0.3</v>
      </c>
      <c r="P118" s="382">
        <f t="shared" si="13"/>
        <v>5.286666666666666</v>
      </c>
    </row>
    <row r="119" spans="1:16" s="13" customFormat="1" ht="15">
      <c r="A119" s="32">
        <f t="shared" si="16"/>
        <v>99</v>
      </c>
      <c r="B119" s="10" t="s">
        <v>55</v>
      </c>
      <c r="C119" s="196" t="s">
        <v>31</v>
      </c>
      <c r="D119" s="193">
        <v>26</v>
      </c>
      <c r="E119" s="30" t="s">
        <v>17</v>
      </c>
      <c r="F119" s="32">
        <f>'[3]МКД'!$H$101</f>
        <v>12</v>
      </c>
      <c r="G119" s="180">
        <f t="shared" si="12"/>
        <v>16.93</v>
      </c>
      <c r="H119" s="317">
        <v>4.95</v>
      </c>
      <c r="I119" s="317">
        <v>11.98</v>
      </c>
      <c r="J119" s="180">
        <f t="shared" si="14"/>
        <v>5.32</v>
      </c>
      <c r="K119" s="317">
        <v>4.95</v>
      </c>
      <c r="L119" s="317">
        <v>0.37</v>
      </c>
      <c r="M119" s="180">
        <f t="shared" si="15"/>
        <v>5.32</v>
      </c>
      <c r="N119" s="317">
        <v>4.95</v>
      </c>
      <c r="O119" s="317">
        <v>0.37</v>
      </c>
      <c r="P119" s="382">
        <f t="shared" si="13"/>
        <v>0.44333333333333336</v>
      </c>
    </row>
    <row r="120" spans="1:16" s="13" customFormat="1" ht="15">
      <c r="A120" s="32">
        <f t="shared" si="16"/>
        <v>100</v>
      </c>
      <c r="B120" s="10" t="s">
        <v>55</v>
      </c>
      <c r="C120" s="196" t="s">
        <v>31</v>
      </c>
      <c r="D120" s="193">
        <v>28</v>
      </c>
      <c r="E120" s="30"/>
      <c r="F120" s="9">
        <f>'[2]МКД'!$H$386</f>
        <v>12</v>
      </c>
      <c r="G120" s="180">
        <f t="shared" si="12"/>
        <v>0.63</v>
      </c>
      <c r="H120" s="317">
        <v>0.63</v>
      </c>
      <c r="I120" s="317">
        <v>0</v>
      </c>
      <c r="J120" s="180">
        <f t="shared" si="14"/>
        <v>0.63</v>
      </c>
      <c r="K120" s="317">
        <v>0.63</v>
      </c>
      <c r="L120" s="317">
        <v>0</v>
      </c>
      <c r="M120" s="180">
        <f t="shared" si="15"/>
        <v>0.63</v>
      </c>
      <c r="N120" s="317">
        <v>0.63</v>
      </c>
      <c r="O120" s="317">
        <v>0</v>
      </c>
      <c r="P120" s="382">
        <f t="shared" si="13"/>
        <v>0.0525</v>
      </c>
    </row>
    <row r="121" spans="1:16" s="13" customFormat="1" ht="15">
      <c r="A121" s="32">
        <f t="shared" si="16"/>
        <v>101</v>
      </c>
      <c r="B121" s="10" t="s">
        <v>55</v>
      </c>
      <c r="C121" s="196" t="s">
        <v>31</v>
      </c>
      <c r="D121" s="193">
        <v>28</v>
      </c>
      <c r="E121" s="30" t="s">
        <v>17</v>
      </c>
      <c r="F121" s="32">
        <f>'[3]МКД'!$H$102</f>
        <v>12</v>
      </c>
      <c r="G121" s="180">
        <f t="shared" si="12"/>
        <v>501.37</v>
      </c>
      <c r="H121" s="317">
        <v>261.07</v>
      </c>
      <c r="I121" s="317">
        <v>240.3</v>
      </c>
      <c r="J121" s="180">
        <f t="shared" si="14"/>
        <v>494.65</v>
      </c>
      <c r="K121" s="317">
        <v>259.11</v>
      </c>
      <c r="L121" s="317">
        <v>235.54</v>
      </c>
      <c r="M121" s="180">
        <f t="shared" si="15"/>
        <v>480.27</v>
      </c>
      <c r="N121" s="317">
        <v>244.73</v>
      </c>
      <c r="O121" s="317">
        <v>235.54</v>
      </c>
      <c r="P121" s="382">
        <f t="shared" si="13"/>
        <v>40.0225</v>
      </c>
    </row>
    <row r="122" spans="1:16" s="13" customFormat="1" ht="15">
      <c r="A122" s="32">
        <f>1+A121</f>
        <v>102</v>
      </c>
      <c r="B122" s="10" t="s">
        <v>55</v>
      </c>
      <c r="C122" s="196" t="s">
        <v>64</v>
      </c>
      <c r="D122" s="193">
        <v>7</v>
      </c>
      <c r="E122" s="30"/>
      <c r="F122" s="32">
        <v>12</v>
      </c>
      <c r="G122" s="180">
        <f t="shared" si="12"/>
        <v>9.57</v>
      </c>
      <c r="H122" s="317">
        <v>9.57</v>
      </c>
      <c r="I122" s="317">
        <v>0</v>
      </c>
      <c r="J122" s="180">
        <f t="shared" si="14"/>
        <v>9.57</v>
      </c>
      <c r="K122" s="317">
        <v>9.57</v>
      </c>
      <c r="L122" s="317">
        <v>0</v>
      </c>
      <c r="M122" s="180">
        <f t="shared" si="15"/>
        <v>9.57</v>
      </c>
      <c r="N122" s="317">
        <v>9.57</v>
      </c>
      <c r="O122" s="317">
        <v>0</v>
      </c>
      <c r="P122" s="382">
        <f t="shared" si="13"/>
        <v>0.7975</v>
      </c>
    </row>
    <row r="123" spans="1:16" s="13" customFormat="1" ht="15">
      <c r="A123" s="32">
        <f t="shared" si="16"/>
        <v>103</v>
      </c>
      <c r="B123" s="10" t="s">
        <v>55</v>
      </c>
      <c r="C123" s="196" t="s">
        <v>64</v>
      </c>
      <c r="D123" s="193">
        <v>8</v>
      </c>
      <c r="E123" s="30"/>
      <c r="F123" s="32">
        <f>'[3]МКД'!$H$105</f>
        <v>8</v>
      </c>
      <c r="G123" s="180">
        <f t="shared" si="12"/>
        <v>8.3</v>
      </c>
      <c r="H123" s="317">
        <v>2.39</v>
      </c>
      <c r="I123" s="317">
        <v>5.91</v>
      </c>
      <c r="J123" s="180">
        <f t="shared" si="14"/>
        <v>8.3</v>
      </c>
      <c r="K123" s="317">
        <v>2.39</v>
      </c>
      <c r="L123" s="317">
        <v>5.91</v>
      </c>
      <c r="M123" s="180">
        <f t="shared" si="15"/>
        <v>8.3</v>
      </c>
      <c r="N123" s="317">
        <v>2.39</v>
      </c>
      <c r="O123" s="317">
        <v>5.91</v>
      </c>
      <c r="P123" s="382">
        <f t="shared" si="13"/>
        <v>1.0375</v>
      </c>
    </row>
    <row r="124" spans="1:16" s="13" customFormat="1" ht="15">
      <c r="A124" s="32">
        <f>1+A123</f>
        <v>104</v>
      </c>
      <c r="B124" s="10" t="s">
        <v>55</v>
      </c>
      <c r="C124" s="196" t="s">
        <v>64</v>
      </c>
      <c r="D124" s="194">
        <v>19</v>
      </c>
      <c r="E124" s="30"/>
      <c r="F124" s="32">
        <f>'[3]МКД'!$H$107</f>
        <v>12</v>
      </c>
      <c r="G124" s="180">
        <f t="shared" si="12"/>
        <v>64.52</v>
      </c>
      <c r="H124" s="317">
        <v>9.16</v>
      </c>
      <c r="I124" s="317">
        <v>55.36</v>
      </c>
      <c r="J124" s="180">
        <f t="shared" si="14"/>
        <v>63.15</v>
      </c>
      <c r="K124" s="317">
        <v>7.79</v>
      </c>
      <c r="L124" s="317">
        <v>55.36</v>
      </c>
      <c r="M124" s="180">
        <f t="shared" si="15"/>
        <v>63.15</v>
      </c>
      <c r="N124" s="317">
        <v>7.79</v>
      </c>
      <c r="O124" s="317">
        <v>55.36</v>
      </c>
      <c r="P124" s="382">
        <f t="shared" si="13"/>
        <v>5.2625</v>
      </c>
    </row>
    <row r="125" spans="1:16" s="13" customFormat="1" ht="15">
      <c r="A125" s="32">
        <f t="shared" si="16"/>
        <v>105</v>
      </c>
      <c r="B125" s="10" t="s">
        <v>55</v>
      </c>
      <c r="C125" s="196" t="s">
        <v>64</v>
      </c>
      <c r="D125" s="193">
        <v>19</v>
      </c>
      <c r="E125" s="30" t="s">
        <v>17</v>
      </c>
      <c r="F125" s="9">
        <v>12</v>
      </c>
      <c r="G125" s="180">
        <f t="shared" si="12"/>
        <v>129.97</v>
      </c>
      <c r="H125" s="317">
        <v>10.12</v>
      </c>
      <c r="I125" s="317">
        <v>119.85</v>
      </c>
      <c r="J125" s="180">
        <f t="shared" si="14"/>
        <v>129.97</v>
      </c>
      <c r="K125" s="317">
        <v>10.12</v>
      </c>
      <c r="L125" s="317">
        <v>119.85</v>
      </c>
      <c r="M125" s="180">
        <f t="shared" si="15"/>
        <v>129.97</v>
      </c>
      <c r="N125" s="317">
        <v>10.12</v>
      </c>
      <c r="O125" s="317">
        <v>119.85</v>
      </c>
      <c r="P125" s="382">
        <f t="shared" si="13"/>
        <v>10.830833333333333</v>
      </c>
    </row>
    <row r="126" spans="1:16" s="13" customFormat="1" ht="15">
      <c r="A126" s="32">
        <f t="shared" si="16"/>
        <v>106</v>
      </c>
      <c r="B126" s="10" t="s">
        <v>55</v>
      </c>
      <c r="C126" s="196" t="s">
        <v>64</v>
      </c>
      <c r="D126" s="194">
        <v>20</v>
      </c>
      <c r="E126" s="30"/>
      <c r="F126" s="32">
        <f>'[3]МКД'!$H$108</f>
        <v>12</v>
      </c>
      <c r="G126" s="180">
        <f t="shared" si="12"/>
        <v>18.15</v>
      </c>
      <c r="H126" s="317">
        <v>16.68</v>
      </c>
      <c r="I126" s="317">
        <v>1.47</v>
      </c>
      <c r="J126" s="180">
        <f t="shared" si="14"/>
        <v>18.15</v>
      </c>
      <c r="K126" s="317">
        <v>16.68</v>
      </c>
      <c r="L126" s="317">
        <v>1.47</v>
      </c>
      <c r="M126" s="180">
        <f t="shared" si="15"/>
        <v>11.120000000000001</v>
      </c>
      <c r="N126" s="317">
        <v>9.65</v>
      </c>
      <c r="O126" s="317">
        <v>1.47</v>
      </c>
      <c r="P126" s="382">
        <f t="shared" si="13"/>
        <v>0.9266666666666667</v>
      </c>
    </row>
    <row r="127" spans="1:16" s="13" customFormat="1" ht="15">
      <c r="A127" s="32">
        <f>1+A126</f>
        <v>107</v>
      </c>
      <c r="B127" s="10" t="s">
        <v>55</v>
      </c>
      <c r="C127" s="196" t="s">
        <v>64</v>
      </c>
      <c r="D127" s="193">
        <v>21</v>
      </c>
      <c r="E127" s="30" t="s">
        <v>17</v>
      </c>
      <c r="F127" s="32">
        <f>'[3]МКД'!$H$109</f>
        <v>12</v>
      </c>
      <c r="G127" s="180">
        <f aca="true" t="shared" si="17" ref="G127:G182">H127+I127</f>
        <v>462.28999999999996</v>
      </c>
      <c r="H127" s="317">
        <v>210.51</v>
      </c>
      <c r="I127" s="317">
        <v>251.78</v>
      </c>
      <c r="J127" s="180">
        <f t="shared" si="14"/>
        <v>462.28999999999996</v>
      </c>
      <c r="K127" s="317">
        <v>210.51</v>
      </c>
      <c r="L127" s="317">
        <v>251.78</v>
      </c>
      <c r="M127" s="180">
        <f t="shared" si="15"/>
        <v>462.28999999999996</v>
      </c>
      <c r="N127" s="317">
        <v>210.51</v>
      </c>
      <c r="O127" s="317">
        <v>251.78</v>
      </c>
      <c r="P127" s="382">
        <f t="shared" si="13"/>
        <v>38.524166666666666</v>
      </c>
    </row>
    <row r="128" spans="1:16" s="13" customFormat="1" ht="15">
      <c r="A128" s="32">
        <f t="shared" si="16"/>
        <v>108</v>
      </c>
      <c r="B128" s="10" t="s">
        <v>55</v>
      </c>
      <c r="C128" s="196" t="s">
        <v>64</v>
      </c>
      <c r="D128" s="193">
        <v>21</v>
      </c>
      <c r="E128" s="30" t="s">
        <v>18</v>
      </c>
      <c r="F128" s="32">
        <v>12</v>
      </c>
      <c r="G128" s="180">
        <f t="shared" si="17"/>
        <v>182.76</v>
      </c>
      <c r="H128" s="317">
        <v>19.2</v>
      </c>
      <c r="I128" s="317">
        <v>163.56</v>
      </c>
      <c r="J128" s="180">
        <f t="shared" si="14"/>
        <v>182.76</v>
      </c>
      <c r="K128" s="317">
        <v>19.2</v>
      </c>
      <c r="L128" s="317">
        <v>163.56</v>
      </c>
      <c r="M128" s="180">
        <f t="shared" si="15"/>
        <v>182.76</v>
      </c>
      <c r="N128" s="317">
        <v>19.2</v>
      </c>
      <c r="O128" s="317">
        <v>163.56</v>
      </c>
      <c r="P128" s="382">
        <f t="shared" si="13"/>
        <v>15.229999999999999</v>
      </c>
    </row>
    <row r="129" spans="1:16" s="13" customFormat="1" ht="15">
      <c r="A129" s="32">
        <f t="shared" si="16"/>
        <v>109</v>
      </c>
      <c r="B129" s="10" t="s">
        <v>55</v>
      </c>
      <c r="C129" s="196" t="s">
        <v>64</v>
      </c>
      <c r="D129" s="193">
        <v>21</v>
      </c>
      <c r="E129" s="30" t="s">
        <v>59</v>
      </c>
      <c r="F129" s="32">
        <f>'[3]МКД'!$H$111</f>
        <v>12</v>
      </c>
      <c r="G129" s="180">
        <f t="shared" si="17"/>
        <v>149.34</v>
      </c>
      <c r="H129" s="317">
        <v>52.59</v>
      </c>
      <c r="I129" s="317">
        <v>96.75</v>
      </c>
      <c r="J129" s="180">
        <f t="shared" si="14"/>
        <v>149.34</v>
      </c>
      <c r="K129" s="317">
        <v>52.59</v>
      </c>
      <c r="L129" s="317">
        <v>96.75</v>
      </c>
      <c r="M129" s="180">
        <f t="shared" si="15"/>
        <v>149.34</v>
      </c>
      <c r="N129" s="317">
        <v>52.59</v>
      </c>
      <c r="O129" s="317">
        <v>96.75</v>
      </c>
      <c r="P129" s="382">
        <f t="shared" si="13"/>
        <v>12.445</v>
      </c>
    </row>
    <row r="130" spans="1:16" s="13" customFormat="1" ht="15">
      <c r="A130" s="32">
        <f t="shared" si="16"/>
        <v>110</v>
      </c>
      <c r="B130" s="10" t="s">
        <v>55</v>
      </c>
      <c r="C130" s="196" t="s">
        <v>64</v>
      </c>
      <c r="D130" s="194">
        <v>27</v>
      </c>
      <c r="E130" s="30"/>
      <c r="F130" s="32">
        <f>'[3]МКД'!$H$112</f>
        <v>12</v>
      </c>
      <c r="G130" s="180">
        <f t="shared" si="17"/>
        <v>777.61</v>
      </c>
      <c r="H130" s="317">
        <v>226.54</v>
      </c>
      <c r="I130" s="317">
        <v>551.07</v>
      </c>
      <c r="J130" s="180">
        <f t="shared" si="14"/>
        <v>762.98</v>
      </c>
      <c r="K130" s="317">
        <v>223.82</v>
      </c>
      <c r="L130" s="317">
        <v>539.16</v>
      </c>
      <c r="M130" s="180">
        <f t="shared" si="15"/>
        <v>757.7</v>
      </c>
      <c r="N130" s="317">
        <v>222.26</v>
      </c>
      <c r="O130" s="317">
        <v>535.44</v>
      </c>
      <c r="P130" s="382">
        <f t="shared" si="13"/>
        <v>63.14166666666667</v>
      </c>
    </row>
    <row r="131" spans="1:16" s="13" customFormat="1" ht="15">
      <c r="A131" s="32">
        <f t="shared" si="16"/>
        <v>111</v>
      </c>
      <c r="B131" s="10" t="s">
        <v>55</v>
      </c>
      <c r="C131" s="196" t="s">
        <v>64</v>
      </c>
      <c r="D131" s="194">
        <v>29</v>
      </c>
      <c r="E131" s="30"/>
      <c r="F131" s="32">
        <f>'[3]МКД'!$H$113</f>
        <v>18</v>
      </c>
      <c r="G131" s="180">
        <f t="shared" si="17"/>
        <v>38.33</v>
      </c>
      <c r="H131" s="317">
        <v>31.7</v>
      </c>
      <c r="I131" s="317">
        <v>6.63</v>
      </c>
      <c r="J131" s="180">
        <f t="shared" si="14"/>
        <v>38.33</v>
      </c>
      <c r="K131" s="317">
        <v>31.7</v>
      </c>
      <c r="L131" s="317">
        <v>6.63</v>
      </c>
      <c r="M131" s="180">
        <f t="shared" si="15"/>
        <v>37.7</v>
      </c>
      <c r="N131" s="317">
        <v>31.07</v>
      </c>
      <c r="O131" s="317">
        <v>6.63</v>
      </c>
      <c r="P131" s="382">
        <f t="shared" si="13"/>
        <v>2.0944444444444446</v>
      </c>
    </row>
    <row r="132" spans="1:16" s="13" customFormat="1" ht="15">
      <c r="A132" s="32">
        <f t="shared" si="16"/>
        <v>112</v>
      </c>
      <c r="B132" s="10" t="s">
        <v>55</v>
      </c>
      <c r="C132" s="196" t="s">
        <v>64</v>
      </c>
      <c r="D132" s="194">
        <v>31</v>
      </c>
      <c r="E132" s="30"/>
      <c r="F132" s="32">
        <f>'[3]МКД'!$H$114</f>
        <v>18</v>
      </c>
      <c r="G132" s="180">
        <f t="shared" si="17"/>
        <v>403.24</v>
      </c>
      <c r="H132" s="317">
        <v>33.34</v>
      </c>
      <c r="I132" s="317">
        <v>369.9</v>
      </c>
      <c r="J132" s="180">
        <f t="shared" si="14"/>
        <v>403.24</v>
      </c>
      <c r="K132" s="317">
        <v>33.34</v>
      </c>
      <c r="L132" s="317">
        <v>369.9</v>
      </c>
      <c r="M132" s="180">
        <f t="shared" si="15"/>
        <v>396.23999999999995</v>
      </c>
      <c r="N132" s="317">
        <v>26.34</v>
      </c>
      <c r="O132" s="317">
        <v>369.9</v>
      </c>
      <c r="P132" s="382">
        <f t="shared" si="13"/>
        <v>22.013333333333332</v>
      </c>
    </row>
    <row r="133" spans="1:16" s="13" customFormat="1" ht="15">
      <c r="A133" s="32">
        <f t="shared" si="16"/>
        <v>113</v>
      </c>
      <c r="B133" s="10" t="s">
        <v>55</v>
      </c>
      <c r="C133" s="196" t="s">
        <v>64</v>
      </c>
      <c r="D133" s="194">
        <v>33</v>
      </c>
      <c r="E133" s="30"/>
      <c r="F133" s="32">
        <f>'[3]МКД'!$H$115</f>
        <v>18</v>
      </c>
      <c r="G133" s="180">
        <f t="shared" si="17"/>
        <v>944.75</v>
      </c>
      <c r="H133" s="317">
        <v>7.11</v>
      </c>
      <c r="I133" s="317">
        <v>937.64</v>
      </c>
      <c r="J133" s="180">
        <f t="shared" si="14"/>
        <v>944.75</v>
      </c>
      <c r="K133" s="317">
        <v>7.11</v>
      </c>
      <c r="L133" s="317">
        <v>937.64</v>
      </c>
      <c r="M133" s="180">
        <f t="shared" si="15"/>
        <v>944.75</v>
      </c>
      <c r="N133" s="317">
        <v>7.11</v>
      </c>
      <c r="O133" s="317">
        <v>937.64</v>
      </c>
      <c r="P133" s="382">
        <f t="shared" si="13"/>
        <v>52.486111111111114</v>
      </c>
    </row>
    <row r="134" spans="1:16" s="13" customFormat="1" ht="15">
      <c r="A134" s="32">
        <f t="shared" si="16"/>
        <v>114</v>
      </c>
      <c r="B134" s="10" t="s">
        <v>55</v>
      </c>
      <c r="C134" s="196" t="s">
        <v>64</v>
      </c>
      <c r="D134" s="194">
        <v>35</v>
      </c>
      <c r="E134" s="30"/>
      <c r="F134" s="32">
        <f>'[3]МКД'!$H$116</f>
        <v>12</v>
      </c>
      <c r="G134" s="180">
        <f t="shared" si="17"/>
        <v>5.4</v>
      </c>
      <c r="H134" s="317">
        <v>5.4</v>
      </c>
      <c r="I134" s="317">
        <v>0</v>
      </c>
      <c r="J134" s="180">
        <f t="shared" si="14"/>
        <v>5.4</v>
      </c>
      <c r="K134" s="317">
        <v>5.4</v>
      </c>
      <c r="L134" s="317">
        <v>0</v>
      </c>
      <c r="M134" s="180">
        <f t="shared" si="15"/>
        <v>5.4</v>
      </c>
      <c r="N134" s="317">
        <v>5.4</v>
      </c>
      <c r="O134" s="317">
        <v>0</v>
      </c>
      <c r="P134" s="382">
        <f t="shared" si="13"/>
        <v>0.45</v>
      </c>
    </row>
    <row r="135" spans="1:16" s="13" customFormat="1" ht="15">
      <c r="A135" s="32">
        <f t="shared" si="16"/>
        <v>115</v>
      </c>
      <c r="B135" s="10" t="s">
        <v>55</v>
      </c>
      <c r="C135" s="196" t="s">
        <v>64</v>
      </c>
      <c r="D135" s="194">
        <v>37</v>
      </c>
      <c r="E135" s="30"/>
      <c r="F135" s="32">
        <f>'[3]МКД'!$H$117</f>
        <v>15</v>
      </c>
      <c r="G135" s="180">
        <f t="shared" si="17"/>
        <v>128.04</v>
      </c>
      <c r="H135" s="317">
        <v>29.08</v>
      </c>
      <c r="I135" s="317">
        <v>98.96</v>
      </c>
      <c r="J135" s="180">
        <f t="shared" si="14"/>
        <v>111.46</v>
      </c>
      <c r="K135" s="317">
        <v>29.08</v>
      </c>
      <c r="L135" s="317">
        <v>82.38</v>
      </c>
      <c r="M135" s="180">
        <f t="shared" si="15"/>
        <v>74.86</v>
      </c>
      <c r="N135" s="317">
        <v>11.16</v>
      </c>
      <c r="O135" s="317">
        <v>63.7</v>
      </c>
      <c r="P135" s="382">
        <f t="shared" si="13"/>
        <v>4.990666666666667</v>
      </c>
    </row>
    <row r="136" spans="1:16" s="13" customFormat="1" ht="15">
      <c r="A136" s="32">
        <f t="shared" si="16"/>
        <v>116</v>
      </c>
      <c r="B136" s="10" t="s">
        <v>55</v>
      </c>
      <c r="C136" s="196" t="s">
        <v>64</v>
      </c>
      <c r="D136" s="193">
        <v>37</v>
      </c>
      <c r="E136" s="30" t="s">
        <v>17</v>
      </c>
      <c r="F136" s="9">
        <f>'[3]МКД'!$H$118</f>
        <v>21</v>
      </c>
      <c r="G136" s="180">
        <f t="shared" si="17"/>
        <v>287.54</v>
      </c>
      <c r="H136" s="317">
        <v>86.79</v>
      </c>
      <c r="I136" s="317">
        <v>200.75</v>
      </c>
      <c r="J136" s="180">
        <f t="shared" si="14"/>
        <v>176.22</v>
      </c>
      <c r="K136" s="317">
        <v>71.75</v>
      </c>
      <c r="L136" s="317">
        <v>104.47</v>
      </c>
      <c r="M136" s="180">
        <f t="shared" si="15"/>
        <v>172.22</v>
      </c>
      <c r="N136" s="317">
        <v>71.75</v>
      </c>
      <c r="O136" s="317">
        <v>100.47</v>
      </c>
      <c r="P136" s="382">
        <f t="shared" si="13"/>
        <v>8.200952380952382</v>
      </c>
    </row>
    <row r="137" spans="1:16" s="13" customFormat="1" ht="15">
      <c r="A137" s="32">
        <f t="shared" si="16"/>
        <v>117</v>
      </c>
      <c r="B137" s="10" t="s">
        <v>55</v>
      </c>
      <c r="C137" s="196" t="s">
        <v>64</v>
      </c>
      <c r="D137" s="194">
        <v>39</v>
      </c>
      <c r="E137" s="30"/>
      <c r="F137" s="32">
        <f>'[3]МКД'!$H$119</f>
        <v>18</v>
      </c>
      <c r="G137" s="180">
        <f t="shared" si="17"/>
        <v>923</v>
      </c>
      <c r="H137" s="317">
        <v>290.95</v>
      </c>
      <c r="I137" s="317">
        <v>632.05</v>
      </c>
      <c r="J137" s="180">
        <f t="shared" si="14"/>
        <v>909.81</v>
      </c>
      <c r="K137" s="317">
        <v>277.76</v>
      </c>
      <c r="L137" s="317">
        <v>632.05</v>
      </c>
      <c r="M137" s="180">
        <f t="shared" si="15"/>
        <v>719.0600000000001</v>
      </c>
      <c r="N137" s="317">
        <v>181.98</v>
      </c>
      <c r="O137" s="317">
        <v>537.08</v>
      </c>
      <c r="P137" s="382">
        <f t="shared" si="13"/>
        <v>39.94777777777778</v>
      </c>
    </row>
    <row r="138" spans="1:16" s="13" customFormat="1" ht="15">
      <c r="A138" s="32">
        <f t="shared" si="16"/>
        <v>118</v>
      </c>
      <c r="B138" s="10" t="s">
        <v>55</v>
      </c>
      <c r="C138" s="196" t="s">
        <v>64</v>
      </c>
      <c r="D138" s="193">
        <v>41</v>
      </c>
      <c r="E138" s="30"/>
      <c r="F138" s="32">
        <f>'[3]МКД'!$H$120</f>
        <v>18</v>
      </c>
      <c r="G138" s="180">
        <f t="shared" si="17"/>
        <v>722.4</v>
      </c>
      <c r="H138" s="317">
        <v>235.12</v>
      </c>
      <c r="I138" s="317">
        <v>487.28</v>
      </c>
      <c r="J138" s="180">
        <f t="shared" si="14"/>
        <v>719.8399999999999</v>
      </c>
      <c r="K138" s="317">
        <v>232.56</v>
      </c>
      <c r="L138" s="317">
        <v>487.28</v>
      </c>
      <c r="M138" s="180">
        <f t="shared" si="15"/>
        <v>719.8399999999999</v>
      </c>
      <c r="N138" s="317">
        <v>232.56</v>
      </c>
      <c r="O138" s="317">
        <v>487.28</v>
      </c>
      <c r="P138" s="382">
        <f t="shared" si="13"/>
        <v>39.99111111111111</v>
      </c>
    </row>
    <row r="139" spans="1:16" s="13" customFormat="1" ht="15">
      <c r="A139" s="32">
        <f t="shared" si="16"/>
        <v>119</v>
      </c>
      <c r="B139" s="10" t="s">
        <v>55</v>
      </c>
      <c r="C139" s="196" t="s">
        <v>64</v>
      </c>
      <c r="D139" s="193">
        <v>43</v>
      </c>
      <c r="E139" s="30"/>
      <c r="F139" s="9">
        <f>'[3]МКД'!$H$121</f>
        <v>35</v>
      </c>
      <c r="G139" s="180">
        <f t="shared" si="17"/>
        <v>58.69</v>
      </c>
      <c r="H139" s="317">
        <v>10.21</v>
      </c>
      <c r="I139" s="317">
        <v>48.48</v>
      </c>
      <c r="J139" s="180">
        <f t="shared" si="14"/>
        <v>58.69</v>
      </c>
      <c r="K139" s="317">
        <v>10.21</v>
      </c>
      <c r="L139" s="317">
        <v>48.48</v>
      </c>
      <c r="M139" s="180">
        <f t="shared" si="15"/>
        <v>58.69</v>
      </c>
      <c r="N139" s="317">
        <v>10.21</v>
      </c>
      <c r="O139" s="317">
        <v>48.48</v>
      </c>
      <c r="P139" s="382">
        <f t="shared" si="13"/>
        <v>1.6768571428571428</v>
      </c>
    </row>
    <row r="140" spans="1:16" s="13" customFormat="1" ht="15">
      <c r="A140" s="32">
        <f t="shared" si="16"/>
        <v>120</v>
      </c>
      <c r="B140" s="10" t="s">
        <v>55</v>
      </c>
      <c r="C140" s="196" t="s">
        <v>23</v>
      </c>
      <c r="D140" s="193">
        <v>16</v>
      </c>
      <c r="E140" s="30"/>
      <c r="F140" s="9">
        <v>10</v>
      </c>
      <c r="G140" s="180">
        <f t="shared" si="17"/>
        <v>150.64999999999998</v>
      </c>
      <c r="H140" s="317">
        <v>76.46</v>
      </c>
      <c r="I140" s="317">
        <v>74.19</v>
      </c>
      <c r="J140" s="180">
        <f t="shared" si="14"/>
        <v>150.64999999999998</v>
      </c>
      <c r="K140" s="317">
        <v>76.46</v>
      </c>
      <c r="L140" s="317">
        <v>74.19</v>
      </c>
      <c r="M140" s="180">
        <f t="shared" si="15"/>
        <v>150.64999999999998</v>
      </c>
      <c r="N140" s="317">
        <v>76.46</v>
      </c>
      <c r="O140" s="317">
        <v>74.19</v>
      </c>
      <c r="P140" s="382">
        <f t="shared" si="13"/>
        <v>15.064999999999998</v>
      </c>
    </row>
    <row r="141" spans="1:16" s="13" customFormat="1" ht="15">
      <c r="A141" s="32">
        <f t="shared" si="16"/>
        <v>121</v>
      </c>
      <c r="B141" s="10" t="s">
        <v>55</v>
      </c>
      <c r="C141" s="196" t="s">
        <v>23</v>
      </c>
      <c r="D141" s="193">
        <v>18</v>
      </c>
      <c r="E141" s="30"/>
      <c r="F141" s="9">
        <v>4</v>
      </c>
      <c r="G141" s="180">
        <f t="shared" si="17"/>
        <v>191.52999999999997</v>
      </c>
      <c r="H141" s="317">
        <v>63.33</v>
      </c>
      <c r="I141" s="317">
        <v>128.2</v>
      </c>
      <c r="J141" s="180">
        <f t="shared" si="14"/>
        <v>191.52999999999997</v>
      </c>
      <c r="K141" s="317">
        <v>63.33</v>
      </c>
      <c r="L141" s="317">
        <v>128.2</v>
      </c>
      <c r="M141" s="180">
        <f t="shared" si="15"/>
        <v>191.52999999999997</v>
      </c>
      <c r="N141" s="317">
        <v>63.33</v>
      </c>
      <c r="O141" s="317">
        <v>128.2</v>
      </c>
      <c r="P141" s="382">
        <f t="shared" si="13"/>
        <v>47.88249999999999</v>
      </c>
    </row>
    <row r="142" spans="1:16" s="13" customFormat="1" ht="15">
      <c r="A142" s="32">
        <f t="shared" si="16"/>
        <v>122</v>
      </c>
      <c r="B142" s="10" t="s">
        <v>55</v>
      </c>
      <c r="C142" s="196" t="s">
        <v>54</v>
      </c>
      <c r="D142" s="193">
        <v>1</v>
      </c>
      <c r="E142" s="30" t="s">
        <v>18</v>
      </c>
      <c r="F142" s="32">
        <f>'[3]МКД'!$H$122</f>
        <v>12</v>
      </c>
      <c r="G142" s="180">
        <f t="shared" si="17"/>
        <v>57.08</v>
      </c>
      <c r="H142" s="317">
        <v>55.67</v>
      </c>
      <c r="I142" s="317">
        <v>1.41</v>
      </c>
      <c r="J142" s="180">
        <f t="shared" si="14"/>
        <v>57.08</v>
      </c>
      <c r="K142" s="317">
        <v>55.67</v>
      </c>
      <c r="L142" s="317">
        <v>1.41</v>
      </c>
      <c r="M142" s="180">
        <f t="shared" si="15"/>
        <v>57.08</v>
      </c>
      <c r="N142" s="317">
        <v>55.67</v>
      </c>
      <c r="O142" s="317">
        <v>1.41</v>
      </c>
      <c r="P142" s="382">
        <f t="shared" si="13"/>
        <v>4.756666666666667</v>
      </c>
    </row>
    <row r="143" spans="1:16" s="13" customFormat="1" ht="15">
      <c r="A143" s="32">
        <f t="shared" si="16"/>
        <v>123</v>
      </c>
      <c r="B143" s="10" t="s">
        <v>55</v>
      </c>
      <c r="C143" s="196" t="s">
        <v>54</v>
      </c>
      <c r="D143" s="193">
        <v>3</v>
      </c>
      <c r="E143" s="30" t="s">
        <v>18</v>
      </c>
      <c r="F143" s="32">
        <f>'[3]МКД'!$H$123</f>
        <v>126</v>
      </c>
      <c r="G143" s="180">
        <f t="shared" si="17"/>
        <v>926.86</v>
      </c>
      <c r="H143" s="317">
        <v>623</v>
      </c>
      <c r="I143" s="317">
        <v>303.86</v>
      </c>
      <c r="J143" s="180">
        <f t="shared" si="14"/>
        <v>926.64</v>
      </c>
      <c r="K143" s="317">
        <v>623</v>
      </c>
      <c r="L143" s="317">
        <v>303.64</v>
      </c>
      <c r="M143" s="180">
        <f t="shared" si="15"/>
        <v>926.64</v>
      </c>
      <c r="N143" s="317">
        <v>623</v>
      </c>
      <c r="O143" s="317">
        <v>303.64</v>
      </c>
      <c r="P143" s="382">
        <f t="shared" si="13"/>
        <v>7.354285714285714</v>
      </c>
    </row>
    <row r="144" spans="1:16" s="13" customFormat="1" ht="15">
      <c r="A144" s="32">
        <f t="shared" si="16"/>
        <v>124</v>
      </c>
      <c r="B144" s="10" t="s">
        <v>55</v>
      </c>
      <c r="C144" s="196" t="s">
        <v>54</v>
      </c>
      <c r="D144" s="193">
        <v>8</v>
      </c>
      <c r="E144" s="30" t="s">
        <v>18</v>
      </c>
      <c r="F144" s="32">
        <v>36</v>
      </c>
      <c r="G144" s="180">
        <f t="shared" si="17"/>
        <v>151.982</v>
      </c>
      <c r="H144" s="317">
        <v>130.34</v>
      </c>
      <c r="I144" s="317">
        <v>21.642</v>
      </c>
      <c r="J144" s="180">
        <f t="shared" si="14"/>
        <v>99.002</v>
      </c>
      <c r="K144" s="317">
        <v>77.36</v>
      </c>
      <c r="L144" s="317">
        <v>21.642</v>
      </c>
      <c r="M144" s="180">
        <f t="shared" si="15"/>
        <v>99.002</v>
      </c>
      <c r="N144" s="317">
        <v>77.36</v>
      </c>
      <c r="O144" s="317">
        <v>21.642</v>
      </c>
      <c r="P144" s="382">
        <f t="shared" si="13"/>
        <v>2.7500555555555555</v>
      </c>
    </row>
    <row r="145" spans="1:16" s="13" customFormat="1" ht="15">
      <c r="A145" s="32">
        <f t="shared" si="16"/>
        <v>125</v>
      </c>
      <c r="B145" s="10" t="s">
        <v>55</v>
      </c>
      <c r="C145" s="196" t="s">
        <v>54</v>
      </c>
      <c r="D145" s="193">
        <v>9</v>
      </c>
      <c r="E145" s="30" t="s">
        <v>17</v>
      </c>
      <c r="F145" s="32">
        <f>'[3]МКД'!$H$125</f>
        <v>12</v>
      </c>
      <c r="G145" s="180">
        <f t="shared" si="17"/>
        <v>20.102</v>
      </c>
      <c r="H145" s="317">
        <v>10.23</v>
      </c>
      <c r="I145" s="317">
        <v>9.872</v>
      </c>
      <c r="J145" s="180">
        <f t="shared" si="14"/>
        <v>20.102</v>
      </c>
      <c r="K145" s="317">
        <v>10.23</v>
      </c>
      <c r="L145" s="317">
        <v>9.872</v>
      </c>
      <c r="M145" s="180">
        <f t="shared" si="15"/>
        <v>20.102</v>
      </c>
      <c r="N145" s="317">
        <v>10.23</v>
      </c>
      <c r="O145" s="317">
        <v>9.872</v>
      </c>
      <c r="P145" s="382">
        <f t="shared" si="13"/>
        <v>1.6751666666666667</v>
      </c>
    </row>
    <row r="146" spans="1:16" s="13" customFormat="1" ht="15">
      <c r="A146" s="32">
        <f>1+A145</f>
        <v>126</v>
      </c>
      <c r="B146" s="10" t="s">
        <v>55</v>
      </c>
      <c r="C146" s="196" t="s">
        <v>65</v>
      </c>
      <c r="D146" s="193">
        <v>4</v>
      </c>
      <c r="E146" s="30"/>
      <c r="F146" s="9">
        <v>12</v>
      </c>
      <c r="G146" s="180">
        <f t="shared" si="17"/>
        <v>62.62</v>
      </c>
      <c r="H146" s="317">
        <v>62.62</v>
      </c>
      <c r="I146" s="317">
        <v>0</v>
      </c>
      <c r="J146" s="180">
        <f t="shared" si="14"/>
        <v>62.62</v>
      </c>
      <c r="K146" s="317">
        <v>62.62</v>
      </c>
      <c r="L146" s="317">
        <v>0</v>
      </c>
      <c r="M146" s="180">
        <f t="shared" si="15"/>
        <v>62.62</v>
      </c>
      <c r="N146" s="317">
        <v>62.62</v>
      </c>
      <c r="O146" s="317">
        <v>0</v>
      </c>
      <c r="P146" s="382">
        <f t="shared" si="13"/>
        <v>5.218333333333333</v>
      </c>
    </row>
    <row r="147" spans="1:17" s="13" customFormat="1" ht="15">
      <c r="A147" s="32">
        <f t="shared" si="16"/>
        <v>127</v>
      </c>
      <c r="B147" s="10" t="s">
        <v>55</v>
      </c>
      <c r="C147" s="196" t="s">
        <v>65</v>
      </c>
      <c r="D147" s="193">
        <v>16</v>
      </c>
      <c r="E147" s="30"/>
      <c r="F147" s="32">
        <v>12</v>
      </c>
      <c r="G147" s="180">
        <f t="shared" si="17"/>
        <v>329.31</v>
      </c>
      <c r="H147" s="317">
        <v>-1.38</v>
      </c>
      <c r="I147" s="317">
        <v>330.69</v>
      </c>
      <c r="J147" s="180">
        <f t="shared" si="14"/>
        <v>329.31</v>
      </c>
      <c r="K147" s="317">
        <v>-1.38</v>
      </c>
      <c r="L147" s="317">
        <v>330.69</v>
      </c>
      <c r="M147" s="180">
        <f t="shared" si="15"/>
        <v>320.87</v>
      </c>
      <c r="N147" s="317">
        <v>-9.82</v>
      </c>
      <c r="O147" s="317">
        <v>330.69</v>
      </c>
      <c r="P147" s="382">
        <f aca="true" t="shared" si="18" ref="P147:P195">M147/F147</f>
        <v>26.739166666666666</v>
      </c>
      <c r="Q147" s="337"/>
    </row>
    <row r="148" spans="1:16" s="13" customFormat="1" ht="15">
      <c r="A148" s="32">
        <f t="shared" si="16"/>
        <v>128</v>
      </c>
      <c r="B148" s="10" t="s">
        <v>55</v>
      </c>
      <c r="C148" s="196" t="s">
        <v>66</v>
      </c>
      <c r="D148" s="193">
        <v>3</v>
      </c>
      <c r="E148" s="30"/>
      <c r="F148" s="9">
        <v>8</v>
      </c>
      <c r="G148" s="180">
        <f t="shared" si="17"/>
        <v>26.52</v>
      </c>
      <c r="H148" s="317">
        <v>25.9</v>
      </c>
      <c r="I148" s="317">
        <v>0.62</v>
      </c>
      <c r="J148" s="180">
        <f t="shared" si="14"/>
        <v>26.52</v>
      </c>
      <c r="K148" s="317">
        <v>25.9</v>
      </c>
      <c r="L148" s="317">
        <v>0.62</v>
      </c>
      <c r="M148" s="180">
        <f t="shared" si="15"/>
        <v>26.52</v>
      </c>
      <c r="N148" s="317">
        <v>25.9</v>
      </c>
      <c r="O148" s="317">
        <v>0.62</v>
      </c>
      <c r="P148" s="382">
        <f t="shared" si="18"/>
        <v>3.315</v>
      </c>
    </row>
    <row r="149" spans="1:17" s="13" customFormat="1" ht="15">
      <c r="A149" s="32">
        <f>1+A148</f>
        <v>129</v>
      </c>
      <c r="B149" s="10" t="s">
        <v>55</v>
      </c>
      <c r="C149" s="196" t="s">
        <v>66</v>
      </c>
      <c r="D149" s="193">
        <v>5</v>
      </c>
      <c r="E149" s="30"/>
      <c r="F149" s="32">
        <f>'[3]МКД'!$H$128</f>
        <v>12</v>
      </c>
      <c r="G149" s="180">
        <f t="shared" si="17"/>
        <v>0.77</v>
      </c>
      <c r="H149" s="317">
        <v>0</v>
      </c>
      <c r="I149" s="317">
        <v>0.77</v>
      </c>
      <c r="J149" s="180">
        <f t="shared" si="14"/>
        <v>0.77</v>
      </c>
      <c r="K149" s="317">
        <v>0</v>
      </c>
      <c r="L149" s="317">
        <v>0.77</v>
      </c>
      <c r="M149" s="180">
        <f t="shared" si="15"/>
        <v>0.77</v>
      </c>
      <c r="N149" s="317">
        <v>0</v>
      </c>
      <c r="O149" s="317">
        <v>0.77</v>
      </c>
      <c r="P149" s="382">
        <f t="shared" si="18"/>
        <v>0.06416666666666666</v>
      </c>
      <c r="Q149" s="337"/>
    </row>
    <row r="150" spans="1:16" s="13" customFormat="1" ht="15">
      <c r="A150" s="32">
        <f t="shared" si="16"/>
        <v>130</v>
      </c>
      <c r="B150" s="10" t="s">
        <v>55</v>
      </c>
      <c r="C150" s="196" t="s">
        <v>66</v>
      </c>
      <c r="D150" s="193">
        <v>6</v>
      </c>
      <c r="E150" s="30"/>
      <c r="F150" s="32">
        <f>'[3]МКД'!$H$129</f>
        <v>8</v>
      </c>
      <c r="G150" s="180">
        <f t="shared" si="17"/>
        <v>48.93</v>
      </c>
      <c r="H150" s="317">
        <v>46.15</v>
      </c>
      <c r="I150" s="317">
        <v>2.78</v>
      </c>
      <c r="J150" s="180">
        <f t="shared" si="14"/>
        <v>48.93</v>
      </c>
      <c r="K150" s="317">
        <v>46.15</v>
      </c>
      <c r="L150" s="317">
        <v>2.78</v>
      </c>
      <c r="M150" s="180">
        <f t="shared" si="15"/>
        <v>48.93</v>
      </c>
      <c r="N150" s="317">
        <v>46.15</v>
      </c>
      <c r="O150" s="317">
        <v>2.78</v>
      </c>
      <c r="P150" s="382">
        <f t="shared" si="18"/>
        <v>6.11625</v>
      </c>
    </row>
    <row r="151" spans="1:16" s="13" customFormat="1" ht="15">
      <c r="A151" s="32">
        <f t="shared" si="16"/>
        <v>131</v>
      </c>
      <c r="B151" s="10" t="s">
        <v>55</v>
      </c>
      <c r="C151" s="196" t="s">
        <v>66</v>
      </c>
      <c r="D151" s="193">
        <v>7</v>
      </c>
      <c r="E151" s="30"/>
      <c r="F151" s="32">
        <f>'[3]МКД'!$H$130</f>
        <v>12</v>
      </c>
      <c r="G151" s="180">
        <f t="shared" si="17"/>
        <v>66.7</v>
      </c>
      <c r="H151" s="317">
        <v>66.7</v>
      </c>
      <c r="I151" s="317">
        <v>0</v>
      </c>
      <c r="J151" s="180">
        <f t="shared" si="14"/>
        <v>64.53</v>
      </c>
      <c r="K151" s="317">
        <v>64.53</v>
      </c>
      <c r="L151" s="317">
        <v>0</v>
      </c>
      <c r="M151" s="180">
        <f t="shared" si="15"/>
        <v>60.11</v>
      </c>
      <c r="N151" s="317">
        <v>60.11</v>
      </c>
      <c r="O151" s="317">
        <v>0</v>
      </c>
      <c r="P151" s="382">
        <f t="shared" si="18"/>
        <v>5.009166666666666</v>
      </c>
    </row>
    <row r="152" spans="1:16" s="13" customFormat="1" ht="15">
      <c r="A152" s="32">
        <f t="shared" si="16"/>
        <v>132</v>
      </c>
      <c r="B152" s="10" t="s">
        <v>55</v>
      </c>
      <c r="C152" s="196" t="s">
        <v>66</v>
      </c>
      <c r="D152" s="193">
        <v>9</v>
      </c>
      <c r="E152" s="30"/>
      <c r="F152" s="32">
        <f>'[3]МКД'!$H$131</f>
        <v>12</v>
      </c>
      <c r="G152" s="180">
        <f t="shared" si="17"/>
        <v>26.98</v>
      </c>
      <c r="H152" s="317">
        <v>26.98</v>
      </c>
      <c r="I152" s="317">
        <v>0</v>
      </c>
      <c r="J152" s="180">
        <f t="shared" si="14"/>
        <v>26.98</v>
      </c>
      <c r="K152" s="317">
        <v>26.98</v>
      </c>
      <c r="L152" s="317">
        <v>0</v>
      </c>
      <c r="M152" s="180">
        <f t="shared" si="15"/>
        <v>25.38</v>
      </c>
      <c r="N152" s="317">
        <v>25.38</v>
      </c>
      <c r="O152" s="317">
        <v>0</v>
      </c>
      <c r="P152" s="382">
        <f t="shared" si="18"/>
        <v>2.1149999999999998</v>
      </c>
    </row>
    <row r="153" spans="1:16" s="13" customFormat="1" ht="15">
      <c r="A153" s="32">
        <f t="shared" si="16"/>
        <v>133</v>
      </c>
      <c r="B153" s="10" t="s">
        <v>55</v>
      </c>
      <c r="C153" s="196" t="s">
        <v>67</v>
      </c>
      <c r="D153" s="193">
        <v>2</v>
      </c>
      <c r="E153" s="30"/>
      <c r="F153" s="32">
        <f>'[3]МКД'!$H$132</f>
        <v>8</v>
      </c>
      <c r="G153" s="180">
        <f t="shared" si="17"/>
        <v>121.254</v>
      </c>
      <c r="H153" s="317">
        <v>116.5</v>
      </c>
      <c r="I153" s="317">
        <v>4.754</v>
      </c>
      <c r="J153" s="180">
        <f t="shared" si="14"/>
        <v>121.254</v>
      </c>
      <c r="K153" s="317">
        <v>116.5</v>
      </c>
      <c r="L153" s="317">
        <v>4.754</v>
      </c>
      <c r="M153" s="180">
        <f t="shared" si="15"/>
        <v>121.254</v>
      </c>
      <c r="N153" s="317">
        <v>116.5</v>
      </c>
      <c r="O153" s="317">
        <v>4.754</v>
      </c>
      <c r="P153" s="382">
        <f t="shared" si="18"/>
        <v>15.15675</v>
      </c>
    </row>
    <row r="154" spans="1:16" s="13" customFormat="1" ht="15">
      <c r="A154" s="32">
        <f t="shared" si="16"/>
        <v>134</v>
      </c>
      <c r="B154" s="10" t="s">
        <v>55</v>
      </c>
      <c r="C154" s="196" t="s">
        <v>67</v>
      </c>
      <c r="D154" s="193">
        <v>5</v>
      </c>
      <c r="E154" s="30"/>
      <c r="F154" s="9">
        <v>8</v>
      </c>
      <c r="G154" s="180">
        <f t="shared" si="17"/>
        <v>1.72</v>
      </c>
      <c r="H154" s="317">
        <v>1.72</v>
      </c>
      <c r="I154" s="317">
        <v>0</v>
      </c>
      <c r="J154" s="180">
        <f t="shared" si="14"/>
        <v>1.72</v>
      </c>
      <c r="K154" s="317">
        <v>1.72</v>
      </c>
      <c r="L154" s="317">
        <v>0</v>
      </c>
      <c r="M154" s="180">
        <f t="shared" si="15"/>
        <v>1.72</v>
      </c>
      <c r="N154" s="317">
        <v>1.72</v>
      </c>
      <c r="O154" s="317">
        <v>0</v>
      </c>
      <c r="P154" s="382">
        <f t="shared" si="18"/>
        <v>0.215</v>
      </c>
    </row>
    <row r="155" spans="1:16" s="13" customFormat="1" ht="15">
      <c r="A155" s="32">
        <f t="shared" si="16"/>
        <v>135</v>
      </c>
      <c r="B155" s="10" t="s">
        <v>55</v>
      </c>
      <c r="C155" s="196" t="s">
        <v>67</v>
      </c>
      <c r="D155" s="193">
        <v>6</v>
      </c>
      <c r="E155" s="30"/>
      <c r="F155" s="9">
        <v>8</v>
      </c>
      <c r="G155" s="180">
        <f t="shared" si="17"/>
        <v>101.37</v>
      </c>
      <c r="H155" s="317">
        <v>101.37</v>
      </c>
      <c r="I155" s="317">
        <v>0</v>
      </c>
      <c r="J155" s="180">
        <f t="shared" si="14"/>
        <v>101.37</v>
      </c>
      <c r="K155" s="317">
        <v>101.37</v>
      </c>
      <c r="L155" s="317">
        <v>0</v>
      </c>
      <c r="M155" s="180">
        <f t="shared" si="15"/>
        <v>101.37</v>
      </c>
      <c r="N155" s="317">
        <v>101.37</v>
      </c>
      <c r="O155" s="317">
        <v>0</v>
      </c>
      <c r="P155" s="382">
        <f t="shared" si="18"/>
        <v>12.67125</v>
      </c>
    </row>
    <row r="156" spans="1:16" s="13" customFormat="1" ht="15">
      <c r="A156" s="32">
        <f t="shared" si="16"/>
        <v>136</v>
      </c>
      <c r="B156" s="10" t="s">
        <v>55</v>
      </c>
      <c r="C156" s="196" t="s">
        <v>67</v>
      </c>
      <c r="D156" s="193">
        <v>8</v>
      </c>
      <c r="E156" s="30"/>
      <c r="F156" s="32">
        <f>'[3]МКД'!$H$133</f>
        <v>8</v>
      </c>
      <c r="G156" s="180">
        <f t="shared" si="17"/>
        <v>217.72</v>
      </c>
      <c r="H156" s="317">
        <v>179.93</v>
      </c>
      <c r="I156" s="317">
        <v>37.79</v>
      </c>
      <c r="J156" s="180">
        <f t="shared" si="14"/>
        <v>217.72</v>
      </c>
      <c r="K156" s="317">
        <v>179.93</v>
      </c>
      <c r="L156" s="317">
        <v>37.79</v>
      </c>
      <c r="M156" s="180">
        <f t="shared" si="15"/>
        <v>217.72</v>
      </c>
      <c r="N156" s="317">
        <v>179.93</v>
      </c>
      <c r="O156" s="317">
        <v>37.79</v>
      </c>
      <c r="P156" s="382">
        <f t="shared" si="18"/>
        <v>27.215</v>
      </c>
    </row>
    <row r="157" spans="1:16" s="13" customFormat="1" ht="15">
      <c r="A157" s="32">
        <f>1+A156</f>
        <v>137</v>
      </c>
      <c r="B157" s="10" t="s">
        <v>55</v>
      </c>
      <c r="C157" s="196" t="s">
        <v>67</v>
      </c>
      <c r="D157" s="193">
        <v>11</v>
      </c>
      <c r="E157" s="30"/>
      <c r="F157" s="9">
        <v>24</v>
      </c>
      <c r="G157" s="180">
        <f t="shared" si="17"/>
        <v>100.36000000000001</v>
      </c>
      <c r="H157" s="317">
        <v>80.04</v>
      </c>
      <c r="I157" s="317">
        <v>20.32</v>
      </c>
      <c r="J157" s="180">
        <f t="shared" si="14"/>
        <v>100.36000000000001</v>
      </c>
      <c r="K157" s="317">
        <v>80.04</v>
      </c>
      <c r="L157" s="317">
        <v>20.32</v>
      </c>
      <c r="M157" s="180">
        <f t="shared" si="15"/>
        <v>100.36000000000001</v>
      </c>
      <c r="N157" s="317">
        <v>80.04</v>
      </c>
      <c r="O157" s="317">
        <v>20.32</v>
      </c>
      <c r="P157" s="382">
        <f t="shared" si="18"/>
        <v>4.1816666666666675</v>
      </c>
    </row>
    <row r="158" spans="1:16" s="13" customFormat="1" ht="15" customHeight="1">
      <c r="A158" s="32">
        <f t="shared" si="16"/>
        <v>138</v>
      </c>
      <c r="B158" s="10" t="s">
        <v>55</v>
      </c>
      <c r="C158" s="196" t="s">
        <v>68</v>
      </c>
      <c r="D158" s="193">
        <v>1</v>
      </c>
      <c r="E158" s="30"/>
      <c r="F158" s="32">
        <v>12</v>
      </c>
      <c r="G158" s="180">
        <f t="shared" si="17"/>
        <v>31.8</v>
      </c>
      <c r="H158" s="317">
        <v>31.8</v>
      </c>
      <c r="I158" s="317">
        <v>0</v>
      </c>
      <c r="J158" s="180">
        <f t="shared" si="14"/>
        <v>26.72</v>
      </c>
      <c r="K158" s="317">
        <v>26.72</v>
      </c>
      <c r="L158" s="317">
        <v>0</v>
      </c>
      <c r="M158" s="180">
        <f t="shared" si="15"/>
        <v>22.72</v>
      </c>
      <c r="N158" s="317">
        <v>22.72</v>
      </c>
      <c r="O158" s="317">
        <v>0</v>
      </c>
      <c r="P158" s="382">
        <f t="shared" si="18"/>
        <v>1.8933333333333333</v>
      </c>
    </row>
    <row r="159" spans="1:16" s="13" customFormat="1" ht="15" hidden="1">
      <c r="A159" s="32"/>
      <c r="B159" s="10" t="s">
        <v>55</v>
      </c>
      <c r="C159" s="241" t="s">
        <v>68</v>
      </c>
      <c r="D159" s="239">
        <v>5</v>
      </c>
      <c r="E159" s="240" t="s">
        <v>17</v>
      </c>
      <c r="F159" s="32"/>
      <c r="G159" s="180">
        <f t="shared" si="17"/>
        <v>7.08</v>
      </c>
      <c r="H159" s="317">
        <v>7.08</v>
      </c>
      <c r="I159" s="317">
        <v>0</v>
      </c>
      <c r="J159" s="180">
        <f t="shared" si="14"/>
        <v>3.08</v>
      </c>
      <c r="K159" s="317">
        <v>3.08</v>
      </c>
      <c r="L159" s="317">
        <v>0</v>
      </c>
      <c r="M159" s="180">
        <f t="shared" si="15"/>
        <v>0</v>
      </c>
      <c r="N159" s="317">
        <v>0</v>
      </c>
      <c r="O159" s="317">
        <v>0</v>
      </c>
      <c r="P159" s="382" t="e">
        <f t="shared" si="18"/>
        <v>#DIV/0!</v>
      </c>
    </row>
    <row r="160" spans="1:16" s="13" customFormat="1" ht="15">
      <c r="A160" s="32">
        <f>1+A158</f>
        <v>139</v>
      </c>
      <c r="B160" s="10" t="s">
        <v>55</v>
      </c>
      <c r="C160" s="196" t="s">
        <v>68</v>
      </c>
      <c r="D160" s="193">
        <v>6</v>
      </c>
      <c r="E160" s="30"/>
      <c r="F160" s="9">
        <f>'[2]МКД'!$H$250</f>
        <v>4</v>
      </c>
      <c r="G160" s="180">
        <f t="shared" si="17"/>
        <v>23.684</v>
      </c>
      <c r="H160" s="317">
        <v>23.3</v>
      </c>
      <c r="I160" s="317">
        <v>0.384</v>
      </c>
      <c r="J160" s="180">
        <f t="shared" si="14"/>
        <v>23.684</v>
      </c>
      <c r="K160" s="317">
        <v>23.3</v>
      </c>
      <c r="L160" s="317">
        <v>0.384</v>
      </c>
      <c r="M160" s="180">
        <f t="shared" si="15"/>
        <v>23.684</v>
      </c>
      <c r="N160" s="317">
        <v>23.3</v>
      </c>
      <c r="O160" s="317">
        <v>0.384</v>
      </c>
      <c r="P160" s="382">
        <f t="shared" si="18"/>
        <v>5.921</v>
      </c>
    </row>
    <row r="161" spans="1:16" s="13" customFormat="1" ht="15">
      <c r="A161" s="32">
        <f aca="true" t="shared" si="19" ref="A161:A196">1+A160</f>
        <v>140</v>
      </c>
      <c r="B161" s="10" t="s">
        <v>55</v>
      </c>
      <c r="C161" s="196" t="s">
        <v>68</v>
      </c>
      <c r="D161" s="193">
        <v>7</v>
      </c>
      <c r="E161" s="30"/>
      <c r="F161" s="32">
        <f>'[3]МКД'!$H$136</f>
        <v>12</v>
      </c>
      <c r="G161" s="180">
        <f t="shared" si="17"/>
        <v>25.22</v>
      </c>
      <c r="H161" s="317">
        <v>17.83</v>
      </c>
      <c r="I161" s="317">
        <v>7.39</v>
      </c>
      <c r="J161" s="180">
        <f aca="true" t="shared" si="20" ref="J161:J193">K161+L161</f>
        <v>25.22</v>
      </c>
      <c r="K161" s="317">
        <v>17.83</v>
      </c>
      <c r="L161" s="317">
        <v>7.39</v>
      </c>
      <c r="M161" s="180">
        <f t="shared" si="15"/>
        <v>8.48</v>
      </c>
      <c r="N161" s="317">
        <v>2.84</v>
      </c>
      <c r="O161" s="317">
        <v>5.64</v>
      </c>
      <c r="P161" s="382">
        <f t="shared" si="18"/>
        <v>0.7066666666666667</v>
      </c>
    </row>
    <row r="162" spans="1:16" s="13" customFormat="1" ht="15">
      <c r="A162" s="32">
        <f t="shared" si="19"/>
        <v>141</v>
      </c>
      <c r="B162" s="10" t="s">
        <v>55</v>
      </c>
      <c r="C162" s="196" t="s">
        <v>68</v>
      </c>
      <c r="D162" s="193">
        <v>8</v>
      </c>
      <c r="E162" s="30" t="s">
        <v>17</v>
      </c>
      <c r="F162" s="32">
        <f>'[3]МКД'!$H$137</f>
        <v>11</v>
      </c>
      <c r="G162" s="180">
        <f t="shared" si="17"/>
        <v>25.54</v>
      </c>
      <c r="H162" s="317">
        <v>25.54</v>
      </c>
      <c r="I162" s="317">
        <v>0</v>
      </c>
      <c r="J162" s="180">
        <f t="shared" si="20"/>
        <v>25.54</v>
      </c>
      <c r="K162" s="317">
        <v>25.54</v>
      </c>
      <c r="L162" s="317">
        <v>0</v>
      </c>
      <c r="M162" s="180">
        <f t="shared" si="15"/>
        <v>25.54</v>
      </c>
      <c r="N162" s="317">
        <v>25.54</v>
      </c>
      <c r="O162" s="317">
        <v>0</v>
      </c>
      <c r="P162" s="382">
        <f t="shared" si="18"/>
        <v>2.321818181818182</v>
      </c>
    </row>
    <row r="163" spans="1:16" s="13" customFormat="1" ht="15">
      <c r="A163" s="32">
        <f t="shared" si="19"/>
        <v>142</v>
      </c>
      <c r="B163" s="10" t="s">
        <v>55</v>
      </c>
      <c r="C163" s="196" t="s">
        <v>68</v>
      </c>
      <c r="D163" s="193">
        <v>9</v>
      </c>
      <c r="E163" s="30" t="s">
        <v>18</v>
      </c>
      <c r="F163" s="32">
        <f>'[3]МКД'!$H$138</f>
        <v>30</v>
      </c>
      <c r="G163" s="180">
        <f t="shared" si="17"/>
        <v>100.79</v>
      </c>
      <c r="H163" s="317">
        <v>71.43</v>
      </c>
      <c r="I163" s="317">
        <v>29.36</v>
      </c>
      <c r="J163" s="180">
        <f t="shared" si="20"/>
        <v>100.57</v>
      </c>
      <c r="K163" s="317">
        <v>71.21</v>
      </c>
      <c r="L163" s="317">
        <v>29.36</v>
      </c>
      <c r="M163" s="180">
        <f t="shared" si="15"/>
        <v>48.42</v>
      </c>
      <c r="N163" s="317">
        <v>68.8</v>
      </c>
      <c r="O163" s="317">
        <v>-20.38</v>
      </c>
      <c r="P163" s="382">
        <f t="shared" si="18"/>
        <v>1.614</v>
      </c>
    </row>
    <row r="164" spans="1:17" s="13" customFormat="1" ht="15">
      <c r="A164" s="32">
        <f t="shared" si="19"/>
        <v>143</v>
      </c>
      <c r="B164" s="10" t="s">
        <v>55</v>
      </c>
      <c r="C164" s="196" t="s">
        <v>68</v>
      </c>
      <c r="D164" s="193">
        <v>10</v>
      </c>
      <c r="E164" s="30" t="s">
        <v>17</v>
      </c>
      <c r="F164" s="32">
        <f>'[3]МКД'!$H$139</f>
        <v>12</v>
      </c>
      <c r="G164" s="180">
        <f t="shared" si="17"/>
        <v>26.35</v>
      </c>
      <c r="H164" s="317">
        <v>-11.36</v>
      </c>
      <c r="I164" s="317">
        <v>37.71</v>
      </c>
      <c r="J164" s="180">
        <f t="shared" si="20"/>
        <v>26.35</v>
      </c>
      <c r="K164" s="317">
        <v>-11.36</v>
      </c>
      <c r="L164" s="317">
        <v>37.71</v>
      </c>
      <c r="M164" s="180">
        <f t="shared" si="15"/>
        <v>-5.07</v>
      </c>
      <c r="N164" s="317">
        <v>-3.28</v>
      </c>
      <c r="O164" s="317">
        <v>-1.79</v>
      </c>
      <c r="P164" s="382">
        <f t="shared" si="18"/>
        <v>-0.42250000000000004</v>
      </c>
      <c r="Q164" s="337"/>
    </row>
    <row r="165" spans="1:16" s="13" customFormat="1" ht="15">
      <c r="A165" s="32">
        <f t="shared" si="19"/>
        <v>144</v>
      </c>
      <c r="B165" s="10" t="s">
        <v>55</v>
      </c>
      <c r="C165" s="200" t="s">
        <v>48</v>
      </c>
      <c r="D165" s="192">
        <v>4</v>
      </c>
      <c r="E165" s="31"/>
      <c r="F165" s="9">
        <v>140</v>
      </c>
      <c r="G165" s="180">
        <f t="shared" si="17"/>
        <v>696.38</v>
      </c>
      <c r="H165" s="318">
        <v>229.6</v>
      </c>
      <c r="I165" s="318">
        <v>466.78</v>
      </c>
      <c r="J165" s="180">
        <f t="shared" si="20"/>
        <v>696.38</v>
      </c>
      <c r="K165" s="318">
        <v>229.6</v>
      </c>
      <c r="L165" s="318">
        <v>466.78</v>
      </c>
      <c r="M165" s="180">
        <f t="shared" si="15"/>
        <v>694.97</v>
      </c>
      <c r="N165" s="318">
        <v>229.6</v>
      </c>
      <c r="O165" s="318">
        <v>465.37</v>
      </c>
      <c r="P165" s="382">
        <f t="shared" si="18"/>
        <v>4.964071428571429</v>
      </c>
    </row>
    <row r="166" spans="1:17" s="13" customFormat="1" ht="15">
      <c r="A166" s="32">
        <f t="shared" si="19"/>
        <v>145</v>
      </c>
      <c r="B166" s="10" t="s">
        <v>55</v>
      </c>
      <c r="C166" s="200" t="s">
        <v>48</v>
      </c>
      <c r="D166" s="192">
        <v>10</v>
      </c>
      <c r="E166" s="31"/>
      <c r="F166" s="9">
        <v>91</v>
      </c>
      <c r="G166" s="180">
        <f t="shared" si="17"/>
        <v>334.22</v>
      </c>
      <c r="H166" s="318">
        <v>140.55</v>
      </c>
      <c r="I166" s="318">
        <v>193.67</v>
      </c>
      <c r="J166" s="180">
        <f t="shared" si="20"/>
        <v>334.22</v>
      </c>
      <c r="K166" s="318">
        <v>140.55</v>
      </c>
      <c r="L166" s="318">
        <v>193.67</v>
      </c>
      <c r="M166" s="180">
        <f t="shared" si="15"/>
        <v>334.22</v>
      </c>
      <c r="N166" s="318">
        <v>140.55</v>
      </c>
      <c r="O166" s="318">
        <v>193.67</v>
      </c>
      <c r="P166" s="382">
        <f t="shared" si="18"/>
        <v>3.672747252747253</v>
      </c>
      <c r="Q166" s="337"/>
    </row>
    <row r="167" spans="1:16" s="13" customFormat="1" ht="15">
      <c r="A167" s="32">
        <f t="shared" si="19"/>
        <v>146</v>
      </c>
      <c r="B167" s="10" t="s">
        <v>55</v>
      </c>
      <c r="C167" s="198" t="s">
        <v>69</v>
      </c>
      <c r="D167" s="195">
        <v>5</v>
      </c>
      <c r="E167" s="14"/>
      <c r="F167" s="32">
        <f>'[3]МКД'!$H$140</f>
        <v>12</v>
      </c>
      <c r="G167" s="180">
        <f t="shared" si="17"/>
        <v>17.37</v>
      </c>
      <c r="H167" s="317"/>
      <c r="I167" s="317">
        <v>17.37</v>
      </c>
      <c r="J167" s="180">
        <f t="shared" si="20"/>
        <v>17.37</v>
      </c>
      <c r="K167" s="317"/>
      <c r="L167" s="317">
        <v>17.37</v>
      </c>
      <c r="M167" s="180">
        <f t="shared" si="15"/>
        <v>17.37</v>
      </c>
      <c r="N167" s="317"/>
      <c r="O167" s="317">
        <v>17.37</v>
      </c>
      <c r="P167" s="382">
        <f t="shared" si="18"/>
        <v>1.4475</v>
      </c>
    </row>
    <row r="168" spans="1:16" s="13" customFormat="1" ht="15">
      <c r="A168" s="32">
        <f t="shared" si="19"/>
        <v>147</v>
      </c>
      <c r="B168" s="10" t="s">
        <v>55</v>
      </c>
      <c r="C168" s="200" t="s">
        <v>69</v>
      </c>
      <c r="D168" s="192">
        <v>6</v>
      </c>
      <c r="E168" s="31"/>
      <c r="F168" s="9">
        <v>16</v>
      </c>
      <c r="G168" s="180">
        <f t="shared" si="17"/>
        <v>373.68</v>
      </c>
      <c r="H168" s="317">
        <v>207.62</v>
      </c>
      <c r="I168" s="317">
        <v>166.06</v>
      </c>
      <c r="J168" s="180">
        <f t="shared" si="20"/>
        <v>366.1</v>
      </c>
      <c r="K168" s="317">
        <v>207.62</v>
      </c>
      <c r="L168" s="317">
        <v>158.48</v>
      </c>
      <c r="M168" s="180">
        <f t="shared" si="15"/>
        <v>366.1</v>
      </c>
      <c r="N168" s="317">
        <v>207.62</v>
      </c>
      <c r="O168" s="317">
        <v>158.48</v>
      </c>
      <c r="P168" s="382">
        <f t="shared" si="18"/>
        <v>22.88125</v>
      </c>
    </row>
    <row r="169" spans="1:16" s="13" customFormat="1" ht="15">
      <c r="A169" s="32">
        <f t="shared" si="19"/>
        <v>148</v>
      </c>
      <c r="B169" s="10" t="s">
        <v>55</v>
      </c>
      <c r="C169" s="200" t="s">
        <v>69</v>
      </c>
      <c r="D169" s="192">
        <v>8</v>
      </c>
      <c r="E169" s="31"/>
      <c r="F169" s="9">
        <v>12</v>
      </c>
      <c r="G169" s="180">
        <f t="shared" si="17"/>
        <v>90.28</v>
      </c>
      <c r="H169" s="317">
        <v>51.65</v>
      </c>
      <c r="I169" s="317">
        <v>38.63</v>
      </c>
      <c r="J169" s="180">
        <f t="shared" si="20"/>
        <v>90.28267</v>
      </c>
      <c r="K169" s="317">
        <v>51.65267</v>
      </c>
      <c r="L169" s="317">
        <v>38.63</v>
      </c>
      <c r="M169" s="180">
        <f t="shared" si="15"/>
        <v>90.28267</v>
      </c>
      <c r="N169" s="317">
        <v>51.65267</v>
      </c>
      <c r="O169" s="317">
        <v>38.63</v>
      </c>
      <c r="P169" s="382">
        <f t="shared" si="18"/>
        <v>7.523555833333333</v>
      </c>
    </row>
    <row r="170" spans="1:17" s="13" customFormat="1" ht="15">
      <c r="A170" s="32">
        <f t="shared" si="19"/>
        <v>149</v>
      </c>
      <c r="B170" s="10" t="s">
        <v>55</v>
      </c>
      <c r="C170" s="198" t="s">
        <v>69</v>
      </c>
      <c r="D170" s="193">
        <v>12</v>
      </c>
      <c r="E170" s="30"/>
      <c r="F170" s="141">
        <f>'[3]МКД'!$H$141</f>
        <v>4</v>
      </c>
      <c r="G170" s="180">
        <f t="shared" si="17"/>
        <v>1.95</v>
      </c>
      <c r="H170" s="317">
        <v>0</v>
      </c>
      <c r="I170" s="317">
        <v>1.95</v>
      </c>
      <c r="J170" s="180">
        <f t="shared" si="20"/>
        <v>1.95</v>
      </c>
      <c r="K170" s="317">
        <v>0</v>
      </c>
      <c r="L170" s="317">
        <v>1.95</v>
      </c>
      <c r="M170" s="180">
        <f t="shared" si="15"/>
        <v>0.8400000000000001</v>
      </c>
      <c r="N170" s="317">
        <v>-0.25</v>
      </c>
      <c r="O170" s="317">
        <v>1.09</v>
      </c>
      <c r="P170" s="382">
        <f t="shared" si="18"/>
        <v>0.21000000000000002</v>
      </c>
      <c r="Q170" s="337"/>
    </row>
    <row r="171" spans="1:16" s="13" customFormat="1" ht="15">
      <c r="A171" s="32">
        <f t="shared" si="19"/>
        <v>150</v>
      </c>
      <c r="B171" s="10" t="s">
        <v>55</v>
      </c>
      <c r="C171" s="198" t="s">
        <v>76</v>
      </c>
      <c r="D171" s="193">
        <v>11</v>
      </c>
      <c r="E171" s="30"/>
      <c r="F171" s="21">
        <v>60</v>
      </c>
      <c r="G171" s="180">
        <f t="shared" si="17"/>
        <v>65.13</v>
      </c>
      <c r="H171" s="318">
        <v>35.22</v>
      </c>
      <c r="I171" s="318">
        <v>29.91</v>
      </c>
      <c r="J171" s="180">
        <f t="shared" si="20"/>
        <v>65.13</v>
      </c>
      <c r="K171" s="318">
        <v>35.22</v>
      </c>
      <c r="L171" s="318">
        <v>29.91</v>
      </c>
      <c r="M171" s="180">
        <f t="shared" si="15"/>
        <v>65.13</v>
      </c>
      <c r="N171" s="318">
        <v>35.22</v>
      </c>
      <c r="O171" s="318">
        <v>29.91</v>
      </c>
      <c r="P171" s="382">
        <f t="shared" si="18"/>
        <v>1.0855</v>
      </c>
    </row>
    <row r="172" spans="1:16" s="13" customFormat="1" ht="15">
      <c r="A172" s="32">
        <f t="shared" si="19"/>
        <v>151</v>
      </c>
      <c r="B172" s="10" t="s">
        <v>55</v>
      </c>
      <c r="C172" s="196" t="s">
        <v>44</v>
      </c>
      <c r="D172" s="193">
        <v>1</v>
      </c>
      <c r="E172" s="30" t="s">
        <v>17</v>
      </c>
      <c r="F172" s="21">
        <v>21</v>
      </c>
      <c r="G172" s="180">
        <f t="shared" si="17"/>
        <v>12.43</v>
      </c>
      <c r="H172" s="317">
        <v>0.66</v>
      </c>
      <c r="I172" s="317">
        <v>11.77</v>
      </c>
      <c r="J172" s="180">
        <f t="shared" si="20"/>
        <v>12.43</v>
      </c>
      <c r="K172" s="317">
        <v>0.66</v>
      </c>
      <c r="L172" s="317">
        <v>11.77</v>
      </c>
      <c r="M172" s="180">
        <f aca="true" t="shared" si="21" ref="M172:M193">N172+O172</f>
        <v>12.43</v>
      </c>
      <c r="N172" s="317">
        <v>0.66</v>
      </c>
      <c r="O172" s="317">
        <v>11.77</v>
      </c>
      <c r="P172" s="382">
        <f t="shared" si="18"/>
        <v>0.5919047619047619</v>
      </c>
    </row>
    <row r="173" spans="1:16" s="13" customFormat="1" ht="15">
      <c r="A173" s="32">
        <f t="shared" si="19"/>
        <v>152</v>
      </c>
      <c r="B173" s="10" t="s">
        <v>55</v>
      </c>
      <c r="C173" s="196" t="s">
        <v>44</v>
      </c>
      <c r="D173" s="193">
        <v>4</v>
      </c>
      <c r="E173" s="30"/>
      <c r="F173" s="21">
        <v>26</v>
      </c>
      <c r="G173" s="180">
        <f t="shared" si="17"/>
        <v>20.3</v>
      </c>
      <c r="H173" s="317">
        <v>0</v>
      </c>
      <c r="I173" s="317">
        <v>20.3</v>
      </c>
      <c r="J173" s="180">
        <f t="shared" si="20"/>
        <v>20.3</v>
      </c>
      <c r="K173" s="317">
        <v>0</v>
      </c>
      <c r="L173" s="317">
        <v>20.3</v>
      </c>
      <c r="M173" s="180">
        <f t="shared" si="21"/>
        <v>20.3</v>
      </c>
      <c r="N173" s="317">
        <v>0</v>
      </c>
      <c r="O173" s="317">
        <v>20.3</v>
      </c>
      <c r="P173" s="382">
        <f t="shared" si="18"/>
        <v>0.7807692307692308</v>
      </c>
    </row>
    <row r="174" spans="1:16" s="13" customFormat="1" ht="15">
      <c r="A174" s="32">
        <f t="shared" si="19"/>
        <v>153</v>
      </c>
      <c r="B174" s="10" t="s">
        <v>55</v>
      </c>
      <c r="C174" s="196" t="s">
        <v>44</v>
      </c>
      <c r="D174" s="193">
        <v>11</v>
      </c>
      <c r="E174" s="30"/>
      <c r="F174" s="32">
        <f>'[3]МКД'!$H$143</f>
        <v>12</v>
      </c>
      <c r="G174" s="180">
        <f t="shared" si="17"/>
        <v>817.854</v>
      </c>
      <c r="H174" s="317">
        <v>165.89</v>
      </c>
      <c r="I174" s="317">
        <v>651.964</v>
      </c>
      <c r="J174" s="180">
        <f t="shared" si="20"/>
        <v>817.8580400000001</v>
      </c>
      <c r="K174" s="317">
        <v>165.89404</v>
      </c>
      <c r="L174" s="317">
        <v>651.964</v>
      </c>
      <c r="M174" s="180">
        <f t="shared" si="21"/>
        <v>802.92404</v>
      </c>
      <c r="N174" s="317">
        <v>165.89404</v>
      </c>
      <c r="O174" s="317">
        <v>637.03</v>
      </c>
      <c r="P174" s="382">
        <f t="shared" si="18"/>
        <v>66.91033666666667</v>
      </c>
    </row>
    <row r="175" spans="1:16" s="13" customFormat="1" ht="15">
      <c r="A175" s="32">
        <f t="shared" si="19"/>
        <v>154</v>
      </c>
      <c r="B175" s="10" t="s">
        <v>55</v>
      </c>
      <c r="C175" s="196" t="s">
        <v>44</v>
      </c>
      <c r="D175" s="193">
        <v>16</v>
      </c>
      <c r="E175" s="30"/>
      <c r="F175" s="21">
        <v>22</v>
      </c>
      <c r="G175" s="180">
        <f t="shared" si="17"/>
        <v>240.032</v>
      </c>
      <c r="H175" s="317">
        <v>73.16</v>
      </c>
      <c r="I175" s="317">
        <v>166.872</v>
      </c>
      <c r="J175" s="180">
        <f t="shared" si="20"/>
        <v>240.03520000000003</v>
      </c>
      <c r="K175" s="317">
        <v>73.1632</v>
      </c>
      <c r="L175" s="317">
        <v>166.872</v>
      </c>
      <c r="M175" s="180">
        <f t="shared" si="21"/>
        <v>240.03520000000003</v>
      </c>
      <c r="N175" s="317">
        <v>73.1632</v>
      </c>
      <c r="O175" s="317">
        <v>166.872</v>
      </c>
      <c r="P175" s="382">
        <f t="shared" si="18"/>
        <v>10.91069090909091</v>
      </c>
    </row>
    <row r="176" spans="1:16" s="13" customFormat="1" ht="15">
      <c r="A176" s="32">
        <f t="shared" si="19"/>
        <v>155</v>
      </c>
      <c r="B176" s="10" t="s">
        <v>55</v>
      </c>
      <c r="C176" s="196" t="s">
        <v>44</v>
      </c>
      <c r="D176" s="193">
        <v>18</v>
      </c>
      <c r="E176" s="30"/>
      <c r="F176" s="12">
        <v>15</v>
      </c>
      <c r="G176" s="180">
        <f t="shared" si="17"/>
        <v>280.36</v>
      </c>
      <c r="H176" s="317">
        <v>110.95</v>
      </c>
      <c r="I176" s="317">
        <v>169.41</v>
      </c>
      <c r="J176" s="180">
        <f t="shared" si="20"/>
        <v>280.36</v>
      </c>
      <c r="K176" s="317">
        <v>110.95</v>
      </c>
      <c r="L176" s="317">
        <v>169.41</v>
      </c>
      <c r="M176" s="180">
        <f t="shared" si="21"/>
        <v>280.36</v>
      </c>
      <c r="N176" s="317">
        <v>110.95</v>
      </c>
      <c r="O176" s="317">
        <v>169.41</v>
      </c>
      <c r="P176" s="382">
        <f t="shared" si="18"/>
        <v>18.69066666666667</v>
      </c>
    </row>
    <row r="177" spans="1:16" s="13" customFormat="1" ht="15">
      <c r="A177" s="32">
        <f>1+A176</f>
        <v>156</v>
      </c>
      <c r="B177" s="10" t="s">
        <v>55</v>
      </c>
      <c r="C177" s="196" t="s">
        <v>70</v>
      </c>
      <c r="D177" s="193">
        <v>22</v>
      </c>
      <c r="E177" s="30" t="s">
        <v>17</v>
      </c>
      <c r="F177" s="9">
        <v>14</v>
      </c>
      <c r="G177" s="180">
        <f t="shared" si="17"/>
        <v>69.29</v>
      </c>
      <c r="H177" s="317">
        <v>0</v>
      </c>
      <c r="I177" s="317">
        <v>69.29</v>
      </c>
      <c r="J177" s="180">
        <f t="shared" si="20"/>
        <v>69.29</v>
      </c>
      <c r="K177" s="317">
        <v>0</v>
      </c>
      <c r="L177" s="317">
        <v>69.29</v>
      </c>
      <c r="M177" s="180">
        <f t="shared" si="21"/>
        <v>69.29</v>
      </c>
      <c r="N177" s="317">
        <v>0</v>
      </c>
      <c r="O177" s="317">
        <v>69.29</v>
      </c>
      <c r="P177" s="382">
        <f t="shared" si="18"/>
        <v>4.949285714285715</v>
      </c>
    </row>
    <row r="178" spans="1:16" s="13" customFormat="1" ht="15">
      <c r="A178" s="32">
        <f t="shared" si="19"/>
        <v>157</v>
      </c>
      <c r="B178" s="10" t="s">
        <v>55</v>
      </c>
      <c r="C178" s="196" t="s">
        <v>70</v>
      </c>
      <c r="D178" s="193">
        <v>34</v>
      </c>
      <c r="E178" s="30" t="s">
        <v>17</v>
      </c>
      <c r="F178" s="32">
        <f>'[3]МКД'!$H$144</f>
        <v>12</v>
      </c>
      <c r="G178" s="180">
        <f t="shared" si="17"/>
        <v>5.32</v>
      </c>
      <c r="H178" s="317">
        <v>5.32</v>
      </c>
      <c r="I178" s="317">
        <v>0</v>
      </c>
      <c r="J178" s="180">
        <f t="shared" si="20"/>
        <v>5.32</v>
      </c>
      <c r="K178" s="317">
        <v>5.32</v>
      </c>
      <c r="L178" s="317">
        <v>0</v>
      </c>
      <c r="M178" s="180">
        <f t="shared" si="21"/>
        <v>5.32</v>
      </c>
      <c r="N178" s="317">
        <v>5.32</v>
      </c>
      <c r="O178" s="317">
        <v>0</v>
      </c>
      <c r="P178" s="382">
        <f t="shared" si="18"/>
        <v>0.44333333333333336</v>
      </c>
    </row>
    <row r="179" spans="1:16" s="13" customFormat="1" ht="15">
      <c r="A179" s="32">
        <f t="shared" si="19"/>
        <v>158</v>
      </c>
      <c r="B179" s="10" t="s">
        <v>55</v>
      </c>
      <c r="C179" s="196" t="s">
        <v>70</v>
      </c>
      <c r="D179" s="193">
        <v>36</v>
      </c>
      <c r="E179" s="30" t="s">
        <v>17</v>
      </c>
      <c r="F179" s="32">
        <f>'[3]МКД'!$H$145</f>
        <v>12</v>
      </c>
      <c r="G179" s="180">
        <f t="shared" si="17"/>
        <v>73.17</v>
      </c>
      <c r="H179" s="317">
        <v>73.17</v>
      </c>
      <c r="I179" s="317">
        <v>0</v>
      </c>
      <c r="J179" s="180">
        <f t="shared" si="20"/>
        <v>73.17</v>
      </c>
      <c r="K179" s="317">
        <v>73.17</v>
      </c>
      <c r="L179" s="317">
        <v>0</v>
      </c>
      <c r="M179" s="180">
        <f t="shared" si="21"/>
        <v>46.26</v>
      </c>
      <c r="N179" s="317">
        <v>46.26</v>
      </c>
      <c r="O179" s="317">
        <v>0</v>
      </c>
      <c r="P179" s="382">
        <f t="shared" si="18"/>
        <v>3.855</v>
      </c>
    </row>
    <row r="180" spans="1:16" s="13" customFormat="1" ht="15">
      <c r="A180" s="32">
        <f t="shared" si="19"/>
        <v>159</v>
      </c>
      <c r="B180" s="10" t="s">
        <v>55</v>
      </c>
      <c r="C180" s="196" t="s">
        <v>71</v>
      </c>
      <c r="D180" s="193">
        <v>14</v>
      </c>
      <c r="E180" s="30"/>
      <c r="F180" s="32">
        <f>'[3]МКД'!$H$146</f>
        <v>35</v>
      </c>
      <c r="G180" s="180">
        <f t="shared" si="17"/>
        <v>185.09</v>
      </c>
      <c r="H180" s="317">
        <v>67.55</v>
      </c>
      <c r="I180" s="317">
        <v>117.54</v>
      </c>
      <c r="J180" s="180">
        <f t="shared" si="20"/>
        <v>185.09391</v>
      </c>
      <c r="K180" s="317">
        <v>67.55391</v>
      </c>
      <c r="L180" s="317">
        <v>117.54</v>
      </c>
      <c r="M180" s="180">
        <f t="shared" si="21"/>
        <v>173.76</v>
      </c>
      <c r="N180" s="317">
        <v>56.22</v>
      </c>
      <c r="O180" s="317">
        <v>117.54</v>
      </c>
      <c r="P180" s="382">
        <f t="shared" si="18"/>
        <v>4.964571428571428</v>
      </c>
    </row>
    <row r="181" spans="1:16" s="13" customFormat="1" ht="15">
      <c r="A181" s="32">
        <f>1+A180</f>
        <v>160</v>
      </c>
      <c r="B181" s="10" t="s">
        <v>55</v>
      </c>
      <c r="C181" s="196" t="s">
        <v>71</v>
      </c>
      <c r="D181" s="193">
        <v>20</v>
      </c>
      <c r="E181" s="30"/>
      <c r="F181" s="32">
        <f>'[3]МКД'!$H$147</f>
        <v>12</v>
      </c>
      <c r="G181" s="180">
        <f t="shared" si="17"/>
        <v>566.76</v>
      </c>
      <c r="H181" s="317">
        <f>201.51</f>
        <v>201.51</v>
      </c>
      <c r="I181" s="317">
        <v>365.25</v>
      </c>
      <c r="J181" s="180">
        <f t="shared" si="20"/>
        <v>566.76</v>
      </c>
      <c r="K181" s="317">
        <f>201.51</f>
        <v>201.51</v>
      </c>
      <c r="L181" s="317">
        <v>365.25</v>
      </c>
      <c r="M181" s="180">
        <f t="shared" si="21"/>
        <v>566.76</v>
      </c>
      <c r="N181" s="317">
        <f>201.51</f>
        <v>201.51</v>
      </c>
      <c r="O181" s="317">
        <v>365.25</v>
      </c>
      <c r="P181" s="382">
        <f t="shared" si="18"/>
        <v>47.23</v>
      </c>
    </row>
    <row r="182" spans="1:16" s="13" customFormat="1" ht="15">
      <c r="A182" s="32">
        <f t="shared" si="19"/>
        <v>161</v>
      </c>
      <c r="B182" s="10" t="s">
        <v>55</v>
      </c>
      <c r="C182" s="196" t="s">
        <v>71</v>
      </c>
      <c r="D182" s="193">
        <v>22</v>
      </c>
      <c r="E182" s="30"/>
      <c r="F182" s="32">
        <f>'[3]МКД'!$H$148</f>
        <v>12</v>
      </c>
      <c r="G182" s="180">
        <f t="shared" si="17"/>
        <v>649.86</v>
      </c>
      <c r="H182" s="317">
        <v>197.6</v>
      </c>
      <c r="I182" s="317">
        <v>452.26</v>
      </c>
      <c r="J182" s="180">
        <f t="shared" si="20"/>
        <v>649.86</v>
      </c>
      <c r="K182" s="317">
        <v>197.6</v>
      </c>
      <c r="L182" s="317">
        <v>452.26</v>
      </c>
      <c r="M182" s="180">
        <f t="shared" si="21"/>
        <v>649.86</v>
      </c>
      <c r="N182" s="317">
        <v>197.6</v>
      </c>
      <c r="O182" s="317">
        <v>452.26</v>
      </c>
      <c r="P182" s="382">
        <f t="shared" si="18"/>
        <v>54.155</v>
      </c>
    </row>
    <row r="183" spans="1:16" s="13" customFormat="1" ht="15">
      <c r="A183" s="32">
        <f t="shared" si="19"/>
        <v>162</v>
      </c>
      <c r="B183" s="10" t="s">
        <v>55</v>
      </c>
      <c r="C183" s="196" t="s">
        <v>71</v>
      </c>
      <c r="D183" s="193">
        <v>26</v>
      </c>
      <c r="E183" s="30"/>
      <c r="F183" s="32">
        <f>'[3]МКД'!$H$149</f>
        <v>12</v>
      </c>
      <c r="G183" s="180">
        <f aca="true" t="shared" si="22" ref="G183:G196">H183+I183</f>
        <v>114.08</v>
      </c>
      <c r="H183" s="317">
        <v>0</v>
      </c>
      <c r="I183" s="317">
        <v>114.08</v>
      </c>
      <c r="J183" s="180">
        <f t="shared" si="20"/>
        <v>114.08</v>
      </c>
      <c r="K183" s="317">
        <v>0</v>
      </c>
      <c r="L183" s="317">
        <v>114.08</v>
      </c>
      <c r="M183" s="180">
        <f t="shared" si="21"/>
        <v>114.08</v>
      </c>
      <c r="N183" s="317">
        <v>0</v>
      </c>
      <c r="O183" s="317">
        <v>114.08</v>
      </c>
      <c r="P183" s="382">
        <f t="shared" si="18"/>
        <v>9.506666666666666</v>
      </c>
    </row>
    <row r="184" spans="1:16" s="13" customFormat="1" ht="15">
      <c r="A184" s="32">
        <f>A183+1</f>
        <v>163</v>
      </c>
      <c r="B184" s="10" t="s">
        <v>55</v>
      </c>
      <c r="C184" s="196" t="s">
        <v>71</v>
      </c>
      <c r="D184" s="193">
        <v>36</v>
      </c>
      <c r="E184" s="30" t="s">
        <v>17</v>
      </c>
      <c r="F184" s="9">
        <v>12</v>
      </c>
      <c r="G184" s="180">
        <f t="shared" si="22"/>
        <v>687.1800000000001</v>
      </c>
      <c r="H184" s="317">
        <v>241.88</v>
      </c>
      <c r="I184" s="317">
        <v>445.3</v>
      </c>
      <c r="J184" s="180">
        <f t="shared" si="20"/>
        <v>687.1800000000001</v>
      </c>
      <c r="K184" s="317">
        <v>241.88</v>
      </c>
      <c r="L184" s="317">
        <v>445.3</v>
      </c>
      <c r="M184" s="180">
        <f t="shared" si="21"/>
        <v>683.76</v>
      </c>
      <c r="N184" s="317">
        <v>241.54</v>
      </c>
      <c r="O184" s="317">
        <v>442.22</v>
      </c>
      <c r="P184" s="382">
        <f t="shared" si="18"/>
        <v>56.98</v>
      </c>
    </row>
    <row r="185" spans="1:16" s="13" customFormat="1" ht="15">
      <c r="A185" s="32">
        <f t="shared" si="19"/>
        <v>164</v>
      </c>
      <c r="B185" s="10" t="s">
        <v>55</v>
      </c>
      <c r="C185" s="196" t="s">
        <v>71</v>
      </c>
      <c r="D185" s="193">
        <v>39</v>
      </c>
      <c r="E185" s="30"/>
      <c r="F185" s="32">
        <f>'[3]МКД'!$H$152</f>
        <v>12</v>
      </c>
      <c r="G185" s="180">
        <f t="shared" si="22"/>
        <v>349.15999999999997</v>
      </c>
      <c r="H185" s="317">
        <v>195.34</v>
      </c>
      <c r="I185" s="317">
        <v>153.82</v>
      </c>
      <c r="J185" s="180">
        <f t="shared" si="20"/>
        <v>349.15175999999997</v>
      </c>
      <c r="K185" s="317">
        <v>195.34176</v>
      </c>
      <c r="L185" s="317">
        <v>153.81</v>
      </c>
      <c r="M185" s="180">
        <f t="shared" si="21"/>
        <v>344.86176</v>
      </c>
      <c r="N185" s="317">
        <v>195.34176</v>
      </c>
      <c r="O185" s="317">
        <v>149.52</v>
      </c>
      <c r="P185" s="382">
        <f t="shared" si="18"/>
        <v>28.73848</v>
      </c>
    </row>
    <row r="186" spans="1:16" s="13" customFormat="1" ht="15">
      <c r="A186" s="32">
        <f>1+A185</f>
        <v>165</v>
      </c>
      <c r="B186" s="10" t="s">
        <v>55</v>
      </c>
      <c r="C186" s="196" t="s">
        <v>71</v>
      </c>
      <c r="D186" s="193">
        <v>41</v>
      </c>
      <c r="E186" s="30" t="s">
        <v>18</v>
      </c>
      <c r="F186" s="32">
        <f>'[3]МКД'!$H$154</f>
        <v>12</v>
      </c>
      <c r="G186" s="180">
        <f t="shared" si="22"/>
        <v>442.009</v>
      </c>
      <c r="H186" s="317">
        <v>8.689</v>
      </c>
      <c r="I186" s="317">
        <v>433.32</v>
      </c>
      <c r="J186" s="180">
        <f t="shared" si="20"/>
        <v>436.16900000000004</v>
      </c>
      <c r="K186" s="317">
        <v>8.689</v>
      </c>
      <c r="L186" s="317">
        <v>427.48</v>
      </c>
      <c r="M186" s="180">
        <f t="shared" si="21"/>
        <v>408.08</v>
      </c>
      <c r="N186" s="317">
        <v>8.69</v>
      </c>
      <c r="O186" s="317">
        <v>399.39</v>
      </c>
      <c r="P186" s="382">
        <f t="shared" si="18"/>
        <v>34.00666666666667</v>
      </c>
    </row>
    <row r="187" spans="1:16" s="13" customFormat="1" ht="15">
      <c r="A187" s="32">
        <f t="shared" si="19"/>
        <v>166</v>
      </c>
      <c r="B187" s="10" t="s">
        <v>55</v>
      </c>
      <c r="C187" s="196" t="s">
        <v>71</v>
      </c>
      <c r="D187" s="193">
        <v>43</v>
      </c>
      <c r="E187" s="30"/>
      <c r="F187" s="32">
        <f>'[3]МКД'!$H$155</f>
        <v>27</v>
      </c>
      <c r="G187" s="180">
        <f t="shared" si="22"/>
        <v>877.3299999999999</v>
      </c>
      <c r="H187" s="317">
        <v>220.04</v>
      </c>
      <c r="I187" s="317">
        <v>657.29</v>
      </c>
      <c r="J187" s="180">
        <f t="shared" si="20"/>
        <v>850.61</v>
      </c>
      <c r="K187" s="317">
        <v>220.04</v>
      </c>
      <c r="L187" s="317">
        <v>630.57</v>
      </c>
      <c r="M187" s="180">
        <f t="shared" si="21"/>
        <v>798.8299999999999</v>
      </c>
      <c r="N187" s="317">
        <v>220.04</v>
      </c>
      <c r="O187" s="317">
        <v>578.79</v>
      </c>
      <c r="P187" s="382">
        <f t="shared" si="18"/>
        <v>29.586296296296293</v>
      </c>
    </row>
    <row r="188" spans="1:16" s="13" customFormat="1" ht="15">
      <c r="A188" s="32">
        <f t="shared" si="19"/>
        <v>167</v>
      </c>
      <c r="B188" s="10" t="s">
        <v>55</v>
      </c>
      <c r="C188" s="196" t="s">
        <v>71</v>
      </c>
      <c r="D188" s="193">
        <v>43</v>
      </c>
      <c r="E188" s="30" t="s">
        <v>17</v>
      </c>
      <c r="F188" s="32">
        <f>'[2]МКД'!$H$339</f>
        <v>12</v>
      </c>
      <c r="G188" s="180">
        <f t="shared" si="22"/>
        <v>33.23</v>
      </c>
      <c r="H188" s="317">
        <v>5.94</v>
      </c>
      <c r="I188" s="317">
        <v>27.29</v>
      </c>
      <c r="J188" s="180">
        <f t="shared" si="20"/>
        <v>33.23211</v>
      </c>
      <c r="K188" s="317">
        <v>5.94211</v>
      </c>
      <c r="L188" s="317">
        <v>27.29</v>
      </c>
      <c r="M188" s="180">
        <f t="shared" si="21"/>
        <v>11.10211</v>
      </c>
      <c r="N188" s="317">
        <v>5.94211</v>
      </c>
      <c r="O188" s="317">
        <v>5.16</v>
      </c>
      <c r="P188" s="382">
        <f t="shared" si="18"/>
        <v>0.9251758333333333</v>
      </c>
    </row>
    <row r="189" spans="1:16" s="13" customFormat="1" ht="15">
      <c r="A189" s="32">
        <f t="shared" si="19"/>
        <v>168</v>
      </c>
      <c r="B189" s="10" t="s">
        <v>55</v>
      </c>
      <c r="C189" s="196" t="s">
        <v>71</v>
      </c>
      <c r="D189" s="194">
        <v>43</v>
      </c>
      <c r="E189" s="30" t="s">
        <v>18</v>
      </c>
      <c r="F189" s="32">
        <f>'[3]МКД'!$H$156</f>
        <v>12</v>
      </c>
      <c r="G189" s="180">
        <f t="shared" si="22"/>
        <v>6.89</v>
      </c>
      <c r="H189" s="317">
        <v>6.89</v>
      </c>
      <c r="I189" s="317">
        <v>0</v>
      </c>
      <c r="J189" s="180">
        <f t="shared" si="20"/>
        <v>1.4</v>
      </c>
      <c r="K189" s="317">
        <v>1.4</v>
      </c>
      <c r="L189" s="317">
        <v>0</v>
      </c>
      <c r="M189" s="180">
        <f t="shared" si="21"/>
        <v>1.4</v>
      </c>
      <c r="N189" s="317">
        <v>1.4</v>
      </c>
      <c r="O189" s="317">
        <v>0</v>
      </c>
      <c r="P189" s="382">
        <f t="shared" si="18"/>
        <v>0.11666666666666665</v>
      </c>
    </row>
    <row r="190" spans="1:16" s="13" customFormat="1" ht="15">
      <c r="A190" s="32">
        <f t="shared" si="19"/>
        <v>169</v>
      </c>
      <c r="B190" s="10" t="s">
        <v>55</v>
      </c>
      <c r="C190" s="196" t="s">
        <v>71</v>
      </c>
      <c r="D190" s="193">
        <v>44</v>
      </c>
      <c r="E190" s="30"/>
      <c r="F190" s="32">
        <f>'[3]МКД'!$H$157</f>
        <v>12</v>
      </c>
      <c r="G190" s="180">
        <f t="shared" si="22"/>
        <v>556.87</v>
      </c>
      <c r="H190" s="317">
        <v>246.31</v>
      </c>
      <c r="I190" s="317">
        <v>310.56</v>
      </c>
      <c r="J190" s="180">
        <f t="shared" si="20"/>
        <v>556.87</v>
      </c>
      <c r="K190" s="317">
        <v>246.31</v>
      </c>
      <c r="L190" s="317">
        <v>310.56</v>
      </c>
      <c r="M190" s="180">
        <f t="shared" si="21"/>
        <v>556.87</v>
      </c>
      <c r="N190" s="317">
        <v>246.31</v>
      </c>
      <c r="O190" s="317">
        <v>310.56</v>
      </c>
      <c r="P190" s="382">
        <f t="shared" si="18"/>
        <v>46.405833333333334</v>
      </c>
    </row>
    <row r="191" spans="1:16" s="13" customFormat="1" ht="15">
      <c r="A191" s="32">
        <f t="shared" si="19"/>
        <v>170</v>
      </c>
      <c r="B191" s="10" t="s">
        <v>55</v>
      </c>
      <c r="C191" s="196" t="s">
        <v>71</v>
      </c>
      <c r="D191" s="193">
        <v>45</v>
      </c>
      <c r="E191" s="30"/>
      <c r="F191" s="32">
        <f>'[2]МКД'!$H$256</f>
        <v>12</v>
      </c>
      <c r="G191" s="180">
        <f t="shared" si="22"/>
        <v>47.096</v>
      </c>
      <c r="H191" s="317">
        <v>41.696</v>
      </c>
      <c r="I191" s="317">
        <v>5.4</v>
      </c>
      <c r="J191" s="180">
        <f t="shared" si="20"/>
        <v>47.1</v>
      </c>
      <c r="K191" s="317">
        <v>41.7</v>
      </c>
      <c r="L191" s="317">
        <v>5.4</v>
      </c>
      <c r="M191" s="180">
        <f t="shared" si="21"/>
        <v>47.1</v>
      </c>
      <c r="N191" s="317">
        <v>41.7</v>
      </c>
      <c r="O191" s="317">
        <v>5.4</v>
      </c>
      <c r="P191" s="382">
        <f t="shared" si="18"/>
        <v>3.9250000000000003</v>
      </c>
    </row>
    <row r="192" spans="1:17" s="13" customFormat="1" ht="15" hidden="1">
      <c r="A192" s="32"/>
      <c r="B192" s="10" t="s">
        <v>55</v>
      </c>
      <c r="C192" s="241" t="s">
        <v>71</v>
      </c>
      <c r="D192" s="239">
        <v>45</v>
      </c>
      <c r="E192" s="240" t="s">
        <v>17</v>
      </c>
      <c r="F192" s="32"/>
      <c r="G192" s="180">
        <f t="shared" si="22"/>
        <v>49.01</v>
      </c>
      <c r="H192" s="317">
        <v>18.43</v>
      </c>
      <c r="I192" s="317">
        <v>30.58</v>
      </c>
      <c r="J192" s="180">
        <f t="shared" si="20"/>
        <v>49.01</v>
      </c>
      <c r="K192" s="317">
        <v>18.43</v>
      </c>
      <c r="L192" s="317">
        <v>30.58</v>
      </c>
      <c r="M192" s="180">
        <f t="shared" si="21"/>
        <v>0</v>
      </c>
      <c r="N192" s="386">
        <v>0</v>
      </c>
      <c r="O192" s="386">
        <v>0</v>
      </c>
      <c r="P192" s="382" t="e">
        <f t="shared" si="18"/>
        <v>#DIV/0!</v>
      </c>
      <c r="Q192" s="337"/>
    </row>
    <row r="193" spans="1:16" s="13" customFormat="1" ht="15">
      <c r="A193" s="32">
        <f>1+A191</f>
        <v>171</v>
      </c>
      <c r="B193" s="10" t="s">
        <v>55</v>
      </c>
      <c r="C193" s="196" t="s">
        <v>72</v>
      </c>
      <c r="D193" s="193">
        <v>3</v>
      </c>
      <c r="E193" s="30"/>
      <c r="F193" s="32">
        <f>'[3]МКД'!$H$161</f>
        <v>16</v>
      </c>
      <c r="G193" s="180">
        <f t="shared" si="22"/>
        <v>68.44</v>
      </c>
      <c r="H193" s="318">
        <v>8.53</v>
      </c>
      <c r="I193" s="318">
        <v>59.91</v>
      </c>
      <c r="J193" s="180">
        <f t="shared" si="20"/>
        <v>68.44</v>
      </c>
      <c r="K193" s="318">
        <v>8.53</v>
      </c>
      <c r="L193" s="318">
        <v>59.91</v>
      </c>
      <c r="M193" s="180">
        <f t="shared" si="21"/>
        <v>68.44</v>
      </c>
      <c r="N193" s="318">
        <v>8.53</v>
      </c>
      <c r="O193" s="318">
        <v>59.91</v>
      </c>
      <c r="P193" s="382">
        <f t="shared" si="18"/>
        <v>4.2775</v>
      </c>
    </row>
    <row r="194" spans="1:16" s="13" customFormat="1" ht="15" hidden="1">
      <c r="A194" s="32"/>
      <c r="B194" s="10" t="s">
        <v>55</v>
      </c>
      <c r="C194" s="196" t="s">
        <v>72</v>
      </c>
      <c r="D194" s="193">
        <v>3</v>
      </c>
      <c r="E194" s="30" t="s">
        <v>17</v>
      </c>
      <c r="F194" s="32"/>
      <c r="G194" s="180"/>
      <c r="H194" s="333"/>
      <c r="I194" s="333"/>
      <c r="J194" s="180"/>
      <c r="K194" s="333"/>
      <c r="L194" s="333"/>
      <c r="M194" s="180"/>
      <c r="N194" s="333"/>
      <c r="O194" s="333"/>
      <c r="P194" s="382" t="e">
        <f t="shared" si="18"/>
        <v>#DIV/0!</v>
      </c>
    </row>
    <row r="195" spans="1:16" s="13" customFormat="1" ht="15">
      <c r="A195" s="32">
        <f>1+A193</f>
        <v>172</v>
      </c>
      <c r="B195" s="10" t="s">
        <v>55</v>
      </c>
      <c r="C195" s="196" t="s">
        <v>123</v>
      </c>
      <c r="D195" s="193">
        <v>3</v>
      </c>
      <c r="E195" s="30" t="s">
        <v>18</v>
      </c>
      <c r="F195" s="32">
        <v>17</v>
      </c>
      <c r="G195" s="180">
        <f t="shared" si="22"/>
        <v>380.1</v>
      </c>
      <c r="H195" s="333">
        <v>101.25</v>
      </c>
      <c r="I195" s="333">
        <v>278.85</v>
      </c>
      <c r="J195" s="180">
        <f>K195+L195</f>
        <v>380.1</v>
      </c>
      <c r="K195" s="333">
        <v>101.25</v>
      </c>
      <c r="L195" s="333">
        <v>278.85</v>
      </c>
      <c r="M195" s="180">
        <f>N195+O195</f>
        <v>380.1</v>
      </c>
      <c r="N195" s="333">
        <v>101.25</v>
      </c>
      <c r="O195" s="333">
        <v>278.85</v>
      </c>
      <c r="P195" s="382">
        <f t="shared" si="18"/>
        <v>22.358823529411765</v>
      </c>
    </row>
    <row r="196" spans="1:16" s="13" customFormat="1" ht="15" collapsed="1">
      <c r="A196" s="32">
        <f t="shared" si="19"/>
        <v>173</v>
      </c>
      <c r="B196" s="10" t="s">
        <v>55</v>
      </c>
      <c r="C196" s="196" t="s">
        <v>72</v>
      </c>
      <c r="D196" s="193">
        <v>5</v>
      </c>
      <c r="E196" s="30"/>
      <c r="F196" s="32">
        <f>'[3]МКД'!$H$164</f>
        <v>12</v>
      </c>
      <c r="G196" s="180">
        <f t="shared" si="22"/>
        <v>107.33</v>
      </c>
      <c r="H196" s="333">
        <v>75.16</v>
      </c>
      <c r="I196" s="333">
        <v>32.17</v>
      </c>
      <c r="J196" s="180">
        <f>K196+L196</f>
        <v>49.870000000000005</v>
      </c>
      <c r="K196" s="333">
        <v>17.7</v>
      </c>
      <c r="L196" s="333">
        <v>32.17</v>
      </c>
      <c r="M196" s="180">
        <f>N196+O196</f>
        <v>49.870000000000005</v>
      </c>
      <c r="N196" s="333">
        <v>17.7</v>
      </c>
      <c r="O196" s="333">
        <v>32.17</v>
      </c>
      <c r="P196" s="382">
        <f>M196/F196</f>
        <v>4.155833333333334</v>
      </c>
    </row>
    <row r="197" spans="1:16" s="13" customFormat="1" ht="15" hidden="1">
      <c r="A197" s="32"/>
      <c r="B197" s="10" t="s">
        <v>55</v>
      </c>
      <c r="C197" s="196" t="s">
        <v>72</v>
      </c>
      <c r="D197" s="193">
        <v>5</v>
      </c>
      <c r="E197" s="30" t="s">
        <v>17</v>
      </c>
      <c r="F197" s="32"/>
      <c r="G197" s="180"/>
      <c r="H197" s="333"/>
      <c r="I197" s="333"/>
      <c r="J197" s="180"/>
      <c r="K197" s="333"/>
      <c r="L197" s="333"/>
      <c r="M197" s="180"/>
      <c r="N197" s="333"/>
      <c r="O197" s="333"/>
      <c r="P197" s="344"/>
    </row>
    <row r="198" spans="1:16" s="148" customFormat="1" ht="15">
      <c r="A198" s="147"/>
      <c r="B198" s="11" t="s">
        <v>8</v>
      </c>
      <c r="C198" s="142"/>
      <c r="D198" s="135"/>
      <c r="E198" s="143"/>
      <c r="F198" s="143">
        <f>SUM(F18:F197)</f>
        <v>2930</v>
      </c>
      <c r="G198" s="209">
        <f aca="true" t="shared" si="23" ref="G198:L198">SUM(G18:G197)</f>
        <v>36672.98958000001</v>
      </c>
      <c r="H198" s="209">
        <f t="shared" si="23"/>
        <v>15004.636000000008</v>
      </c>
      <c r="I198" s="209">
        <f t="shared" si="23"/>
        <v>21668.353580000003</v>
      </c>
      <c r="J198" s="209">
        <f t="shared" si="23"/>
        <v>35944.97919</v>
      </c>
      <c r="K198" s="209">
        <f t="shared" si="23"/>
        <v>14643.697520000005</v>
      </c>
      <c r="L198" s="209">
        <f t="shared" si="23"/>
        <v>21301.281670000008</v>
      </c>
      <c r="M198" s="209">
        <f>SUM(M18:M197)</f>
        <v>34968.80408</v>
      </c>
      <c r="N198" s="209">
        <f>SUM(N18:N197)</f>
        <v>14136.54877</v>
      </c>
      <c r="O198" s="209">
        <f>SUM(O18:O197)</f>
        <v>20832.255310000008</v>
      </c>
      <c r="P198" s="277"/>
    </row>
    <row r="199" spans="7:15" ht="15">
      <c r="G199" s="187"/>
      <c r="H199" s="187"/>
      <c r="I199" s="187"/>
      <c r="J199" s="187"/>
      <c r="K199" s="187"/>
      <c r="L199" s="187"/>
      <c r="M199" s="187"/>
      <c r="N199" s="187"/>
      <c r="O199" s="187"/>
    </row>
    <row r="200" spans="8:15" ht="15">
      <c r="H200" s="187"/>
      <c r="I200" s="187"/>
      <c r="K200" s="187"/>
      <c r="L200" s="187"/>
      <c r="N200" s="187"/>
      <c r="O200" s="187"/>
    </row>
    <row r="201" spans="8:15" ht="15">
      <c r="H201" s="271"/>
      <c r="I201" s="271"/>
      <c r="K201" s="271"/>
      <c r="L201" s="271"/>
      <c r="N201" s="271"/>
      <c r="O201" s="271"/>
    </row>
    <row r="202" spans="8:15" ht="15">
      <c r="H202" s="187"/>
      <c r="I202" s="187"/>
      <c r="K202" s="187"/>
      <c r="L202" s="187"/>
      <c r="N202" s="187"/>
      <c r="O202" s="187"/>
    </row>
  </sheetData>
  <sheetProtection/>
  <autoFilter ref="A6:F6"/>
  <mergeCells count="22">
    <mergeCell ref="H5:I5"/>
    <mergeCell ref="H9:I15"/>
    <mergeCell ref="M5:M6"/>
    <mergeCell ref="N5:O5"/>
    <mergeCell ref="A17:F17"/>
    <mergeCell ref="C4:E4"/>
    <mergeCell ref="J4:L4"/>
    <mergeCell ref="J5:J6"/>
    <mergeCell ref="K5:L5"/>
    <mergeCell ref="K9:L15"/>
    <mergeCell ref="G4:I4"/>
    <mergeCell ref="G5:G6"/>
    <mergeCell ref="N9:O15"/>
    <mergeCell ref="P4:P6"/>
    <mergeCell ref="A4:A6"/>
    <mergeCell ref="B4:B6"/>
    <mergeCell ref="D5:D6"/>
    <mergeCell ref="C2:F2"/>
    <mergeCell ref="E5:E6"/>
    <mergeCell ref="F4:F6"/>
    <mergeCell ref="C5:C6"/>
    <mergeCell ref="M4:O4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portrait" paperSize="9" scale="69" r:id="rId1"/>
  <rowBreaks count="1" manualBreakCount="1">
    <brk id="79" max="3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M33"/>
  <sheetViews>
    <sheetView view="pageBreakPreview" zoomScaleSheetLayoutView="100" zoomScalePageLayoutView="0" workbookViewId="0" topLeftCell="A1">
      <pane xSplit="6" ySplit="6" topLeftCell="G7" activePane="bottomRight" state="frozen"/>
      <selection pane="topLeft" activeCell="A1" sqref="A1"/>
      <selection pane="topRight" activeCell="AF1" sqref="AF1"/>
      <selection pane="bottomLeft" activeCell="A7" sqref="A7"/>
      <selection pane="bottomRight" activeCell="T29" sqref="T29"/>
    </sheetView>
  </sheetViews>
  <sheetFormatPr defaultColWidth="9.140625" defaultRowHeight="15" outlineLevelCol="1"/>
  <cols>
    <col min="1" max="1" width="5.00390625" style="131" customWidth="1"/>
    <col min="2" max="2" width="18.57421875" style="131" customWidth="1"/>
    <col min="3" max="3" width="14.57421875" style="149" customWidth="1"/>
    <col min="4" max="5" width="9.140625" style="132" customWidth="1"/>
    <col min="6" max="6" width="12.57421875" style="132" customWidth="1"/>
    <col min="7" max="12" width="12.8515625" style="261" hidden="1" customWidth="1" outlineLevel="1"/>
    <col min="13" max="13" width="12.8515625" style="261" customWidth="1" collapsed="1"/>
    <col min="14" max="15" width="12.8515625" style="261" customWidth="1"/>
    <col min="16" max="16" width="12.8515625" style="13" customWidth="1"/>
    <col min="17" max="28" width="9.140625" style="259" customWidth="1"/>
    <col min="29" max="16384" width="9.140625" style="131" customWidth="1"/>
  </cols>
  <sheetData>
    <row r="1" spans="1:65" s="259" customFormat="1" ht="15">
      <c r="A1" s="498" t="s">
        <v>10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374"/>
      <c r="N1" s="374"/>
      <c r="O1" s="374"/>
      <c r="P1" s="260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</row>
    <row r="2" spans="1:65" s="259" customFormat="1" ht="15">
      <c r="A2" s="131"/>
      <c r="B2" s="131"/>
      <c r="C2" s="498"/>
      <c r="D2" s="498"/>
      <c r="E2" s="498"/>
      <c r="F2" s="498"/>
      <c r="G2" s="260"/>
      <c r="H2" s="260"/>
      <c r="I2" s="260"/>
      <c r="J2" s="260"/>
      <c r="K2" s="260"/>
      <c r="L2" s="260"/>
      <c r="M2" s="260"/>
      <c r="N2" s="260"/>
      <c r="O2" s="260"/>
      <c r="P2" s="13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</row>
    <row r="3" spans="1:65" s="259" customFormat="1" ht="15" customHeight="1">
      <c r="A3" s="131"/>
      <c r="B3" s="131"/>
      <c r="C3" s="149"/>
      <c r="D3" s="132"/>
      <c r="E3" s="132"/>
      <c r="F3" s="132"/>
      <c r="G3" s="261"/>
      <c r="H3" s="261"/>
      <c r="I3" s="261"/>
      <c r="J3" s="261"/>
      <c r="K3" s="261"/>
      <c r="L3" s="261"/>
      <c r="M3" s="261"/>
      <c r="N3" s="261"/>
      <c r="O3" s="261"/>
      <c r="P3" s="261" t="s">
        <v>9</v>
      </c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</row>
    <row r="4" spans="1:65" s="259" customFormat="1" ht="29.25" customHeight="1">
      <c r="A4" s="501" t="s">
        <v>0</v>
      </c>
      <c r="B4" s="501" t="s">
        <v>12</v>
      </c>
      <c r="C4" s="501" t="s">
        <v>1</v>
      </c>
      <c r="D4" s="501"/>
      <c r="E4" s="501"/>
      <c r="F4" s="430" t="s">
        <v>57</v>
      </c>
      <c r="G4" s="484" t="s">
        <v>141</v>
      </c>
      <c r="H4" s="484"/>
      <c r="I4" s="484"/>
      <c r="J4" s="484" t="s">
        <v>142</v>
      </c>
      <c r="K4" s="484"/>
      <c r="L4" s="484"/>
      <c r="M4" s="484" t="s">
        <v>150</v>
      </c>
      <c r="N4" s="484"/>
      <c r="O4" s="484"/>
      <c r="P4" s="481" t="s">
        <v>79</v>
      </c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</row>
    <row r="5" spans="1:65" s="259" customFormat="1" ht="13.5" customHeight="1">
      <c r="A5" s="501"/>
      <c r="B5" s="501"/>
      <c r="C5" s="469" t="s">
        <v>2</v>
      </c>
      <c r="D5" s="501" t="s">
        <v>3</v>
      </c>
      <c r="E5" s="501" t="s">
        <v>4</v>
      </c>
      <c r="F5" s="430"/>
      <c r="G5" s="485" t="s">
        <v>5</v>
      </c>
      <c r="H5" s="487" t="s">
        <v>11</v>
      </c>
      <c r="I5" s="488"/>
      <c r="J5" s="485" t="s">
        <v>5</v>
      </c>
      <c r="K5" s="487" t="s">
        <v>11</v>
      </c>
      <c r="L5" s="488"/>
      <c r="M5" s="485" t="s">
        <v>5</v>
      </c>
      <c r="N5" s="487" t="s">
        <v>11</v>
      </c>
      <c r="O5" s="488"/>
      <c r="P5" s="482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</row>
    <row r="6" spans="1:65" s="259" customFormat="1" ht="29.25" customHeight="1">
      <c r="A6" s="501"/>
      <c r="B6" s="501"/>
      <c r="C6" s="471"/>
      <c r="D6" s="501"/>
      <c r="E6" s="501"/>
      <c r="F6" s="430"/>
      <c r="G6" s="486"/>
      <c r="H6" s="262" t="s">
        <v>6</v>
      </c>
      <c r="I6" s="262" t="s">
        <v>7</v>
      </c>
      <c r="J6" s="486"/>
      <c r="K6" s="262" t="s">
        <v>6</v>
      </c>
      <c r="L6" s="262" t="s">
        <v>7</v>
      </c>
      <c r="M6" s="486"/>
      <c r="N6" s="262" t="s">
        <v>6</v>
      </c>
      <c r="O6" s="262" t="s">
        <v>7</v>
      </c>
      <c r="P6" s="483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</row>
    <row r="7" spans="1:65" s="259" customFormat="1" ht="29.25" customHeight="1" hidden="1">
      <c r="A7" s="30">
        <v>1</v>
      </c>
      <c r="B7" s="150" t="s">
        <v>13</v>
      </c>
      <c r="C7" s="40" t="s">
        <v>19</v>
      </c>
      <c r="D7" s="9">
        <v>14</v>
      </c>
      <c r="E7" s="9"/>
      <c r="F7" s="9">
        <v>96</v>
      </c>
      <c r="G7" s="489" t="s">
        <v>130</v>
      </c>
      <c r="H7" s="490"/>
      <c r="I7" s="491"/>
      <c r="J7" s="489" t="s">
        <v>130</v>
      </c>
      <c r="K7" s="490"/>
      <c r="L7" s="491"/>
      <c r="M7" s="489" t="s">
        <v>130</v>
      </c>
      <c r="N7" s="490"/>
      <c r="O7" s="491"/>
      <c r="P7" s="133">
        <v>0</v>
      </c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</row>
    <row r="8" spans="1:65" s="259" customFormat="1" ht="29.25" customHeight="1" hidden="1">
      <c r="A8" s="30">
        <v>2</v>
      </c>
      <c r="B8" s="150" t="s">
        <v>13</v>
      </c>
      <c r="C8" s="150" t="s">
        <v>16</v>
      </c>
      <c r="D8" s="134">
        <v>19</v>
      </c>
      <c r="E8" s="134"/>
      <c r="F8" s="134">
        <v>58</v>
      </c>
      <c r="G8" s="492"/>
      <c r="H8" s="493"/>
      <c r="I8" s="494"/>
      <c r="J8" s="492"/>
      <c r="K8" s="493"/>
      <c r="L8" s="494"/>
      <c r="M8" s="492"/>
      <c r="N8" s="493"/>
      <c r="O8" s="494"/>
      <c r="P8" s="133">
        <v>0</v>
      </c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</row>
    <row r="9" spans="1:65" s="259" customFormat="1" ht="29.25" customHeight="1" hidden="1">
      <c r="A9" s="30">
        <v>3</v>
      </c>
      <c r="B9" s="150" t="s">
        <v>13</v>
      </c>
      <c r="C9" s="40" t="s">
        <v>16</v>
      </c>
      <c r="D9" s="9">
        <v>21</v>
      </c>
      <c r="E9" s="9" t="s">
        <v>17</v>
      </c>
      <c r="F9" s="9">
        <v>98</v>
      </c>
      <c r="G9" s="492"/>
      <c r="H9" s="493"/>
      <c r="I9" s="494"/>
      <c r="J9" s="492"/>
      <c r="K9" s="493"/>
      <c r="L9" s="494"/>
      <c r="M9" s="492"/>
      <c r="N9" s="493"/>
      <c r="O9" s="494"/>
      <c r="P9" s="133">
        <v>0</v>
      </c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</row>
    <row r="10" spans="1:65" s="259" customFormat="1" ht="29.25" customHeight="1" hidden="1">
      <c r="A10" s="30">
        <v>4</v>
      </c>
      <c r="B10" s="150" t="s">
        <v>13</v>
      </c>
      <c r="C10" s="40" t="s">
        <v>16</v>
      </c>
      <c r="D10" s="9">
        <v>33</v>
      </c>
      <c r="E10" s="9" t="s">
        <v>18</v>
      </c>
      <c r="F10" s="9">
        <v>79</v>
      </c>
      <c r="G10" s="492"/>
      <c r="H10" s="493"/>
      <c r="I10" s="494"/>
      <c r="J10" s="492"/>
      <c r="K10" s="493"/>
      <c r="L10" s="494"/>
      <c r="M10" s="492"/>
      <c r="N10" s="493"/>
      <c r="O10" s="494"/>
      <c r="P10" s="133">
        <v>0</v>
      </c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</row>
    <row r="11" spans="1:65" s="259" customFormat="1" ht="29.25" customHeight="1" hidden="1">
      <c r="A11" s="30">
        <v>5</v>
      </c>
      <c r="B11" s="150" t="s">
        <v>13</v>
      </c>
      <c r="C11" s="40" t="s">
        <v>16</v>
      </c>
      <c r="D11" s="9">
        <v>35</v>
      </c>
      <c r="E11" s="9" t="s">
        <v>18</v>
      </c>
      <c r="F11" s="9">
        <v>99</v>
      </c>
      <c r="G11" s="492"/>
      <c r="H11" s="493"/>
      <c r="I11" s="494"/>
      <c r="J11" s="492"/>
      <c r="K11" s="493"/>
      <c r="L11" s="494"/>
      <c r="M11" s="492"/>
      <c r="N11" s="493"/>
      <c r="O11" s="494"/>
      <c r="P11" s="133">
        <v>0</v>
      </c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</row>
    <row r="12" spans="1:65" s="259" customFormat="1" ht="29.25" customHeight="1" hidden="1">
      <c r="A12" s="30">
        <v>6</v>
      </c>
      <c r="B12" s="150" t="s">
        <v>13</v>
      </c>
      <c r="C12" s="150" t="s">
        <v>14</v>
      </c>
      <c r="D12" s="134">
        <v>8</v>
      </c>
      <c r="E12" s="134"/>
      <c r="F12" s="134">
        <v>227</v>
      </c>
      <c r="G12" s="492"/>
      <c r="H12" s="493"/>
      <c r="I12" s="494"/>
      <c r="J12" s="492"/>
      <c r="K12" s="493"/>
      <c r="L12" s="494"/>
      <c r="M12" s="492"/>
      <c r="N12" s="493"/>
      <c r="O12" s="494"/>
      <c r="P12" s="133">
        <v>0</v>
      </c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</row>
    <row r="13" spans="1:65" s="259" customFormat="1" ht="29.25" customHeight="1" hidden="1">
      <c r="A13" s="30">
        <v>7</v>
      </c>
      <c r="B13" s="150" t="s">
        <v>13</v>
      </c>
      <c r="C13" s="150" t="s">
        <v>14</v>
      </c>
      <c r="D13" s="134">
        <v>10</v>
      </c>
      <c r="E13" s="134"/>
      <c r="F13" s="134">
        <v>149</v>
      </c>
      <c r="G13" s="492"/>
      <c r="H13" s="493"/>
      <c r="I13" s="494"/>
      <c r="J13" s="492"/>
      <c r="K13" s="493"/>
      <c r="L13" s="494"/>
      <c r="M13" s="492"/>
      <c r="N13" s="493"/>
      <c r="O13" s="494"/>
      <c r="P13" s="133">
        <v>0</v>
      </c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</row>
    <row r="14" spans="1:65" s="259" customFormat="1" ht="29.25" customHeight="1" hidden="1">
      <c r="A14" s="134">
        <v>8</v>
      </c>
      <c r="B14" s="150" t="s">
        <v>13</v>
      </c>
      <c r="C14" s="40" t="s">
        <v>20</v>
      </c>
      <c r="D14" s="9">
        <v>7</v>
      </c>
      <c r="E14" s="9"/>
      <c r="F14" s="9">
        <v>177</v>
      </c>
      <c r="G14" s="492"/>
      <c r="H14" s="493"/>
      <c r="I14" s="494"/>
      <c r="J14" s="492"/>
      <c r="K14" s="493"/>
      <c r="L14" s="494"/>
      <c r="M14" s="492"/>
      <c r="N14" s="493"/>
      <c r="O14" s="494"/>
      <c r="P14" s="133">
        <v>0</v>
      </c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</row>
    <row r="15" spans="1:65" s="259" customFormat="1" ht="29.25" customHeight="1" hidden="1">
      <c r="A15" s="134">
        <v>9</v>
      </c>
      <c r="B15" s="150" t="s">
        <v>13</v>
      </c>
      <c r="C15" s="150" t="s">
        <v>15</v>
      </c>
      <c r="D15" s="134">
        <v>7</v>
      </c>
      <c r="E15" s="134"/>
      <c r="F15" s="134">
        <v>70</v>
      </c>
      <c r="G15" s="492"/>
      <c r="H15" s="493"/>
      <c r="I15" s="494"/>
      <c r="J15" s="492"/>
      <c r="K15" s="493"/>
      <c r="L15" s="494"/>
      <c r="M15" s="492"/>
      <c r="N15" s="493"/>
      <c r="O15" s="494"/>
      <c r="P15" s="133">
        <v>0</v>
      </c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</row>
    <row r="16" spans="1:65" s="259" customFormat="1" ht="29.25" customHeight="1" hidden="1">
      <c r="A16" s="134">
        <v>10</v>
      </c>
      <c r="B16" s="150" t="s">
        <v>13</v>
      </c>
      <c r="C16" s="150" t="s">
        <v>126</v>
      </c>
      <c r="D16" s="134">
        <v>13</v>
      </c>
      <c r="E16" s="134"/>
      <c r="F16" s="134">
        <v>41</v>
      </c>
      <c r="G16" s="495"/>
      <c r="H16" s="496"/>
      <c r="I16" s="497"/>
      <c r="J16" s="495"/>
      <c r="K16" s="496"/>
      <c r="L16" s="497"/>
      <c r="M16" s="495"/>
      <c r="N16" s="496"/>
      <c r="O16" s="497"/>
      <c r="P16" s="133">
        <v>0</v>
      </c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</row>
    <row r="17" spans="1:28" s="148" customFormat="1" ht="29.25" customHeight="1" hidden="1">
      <c r="A17" s="151"/>
      <c r="B17" s="151" t="s">
        <v>8</v>
      </c>
      <c r="C17" s="152"/>
      <c r="D17" s="143"/>
      <c r="E17" s="143"/>
      <c r="F17" s="135">
        <f aca="true" t="shared" si="0" ref="F17:L17">SUM(F7:F16)</f>
        <v>1094</v>
      </c>
      <c r="G17" s="136">
        <f t="shared" si="0"/>
        <v>0</v>
      </c>
      <c r="H17" s="136">
        <f t="shared" si="0"/>
        <v>0</v>
      </c>
      <c r="I17" s="136">
        <f t="shared" si="0"/>
        <v>0</v>
      </c>
      <c r="J17" s="136">
        <f t="shared" si="0"/>
        <v>0</v>
      </c>
      <c r="K17" s="136">
        <f t="shared" si="0"/>
        <v>0</v>
      </c>
      <c r="L17" s="136">
        <f t="shared" si="0"/>
        <v>0</v>
      </c>
      <c r="M17" s="136">
        <f>SUM(M7:M16)</f>
        <v>0</v>
      </c>
      <c r="N17" s="136">
        <f>SUM(N7:N16)</f>
        <v>0</v>
      </c>
      <c r="O17" s="136">
        <f>SUM(O7:O16)</f>
        <v>0</v>
      </c>
      <c r="P17" s="205"/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259"/>
    </row>
    <row r="18" spans="1:16" ht="18" customHeight="1">
      <c r="A18" s="499" t="s">
        <v>125</v>
      </c>
      <c r="B18" s="500"/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  <c r="P18" s="500"/>
    </row>
    <row r="19" spans="1:28" s="1" customFormat="1" ht="15">
      <c r="A19" s="134">
        <v>1</v>
      </c>
      <c r="B19" s="117" t="s">
        <v>13</v>
      </c>
      <c r="C19" s="40" t="s">
        <v>19</v>
      </c>
      <c r="D19" s="9">
        <v>14</v>
      </c>
      <c r="E19" s="9"/>
      <c r="F19" s="9">
        <v>96</v>
      </c>
      <c r="G19" s="180">
        <f aca="true" t="shared" si="1" ref="G19:G30">I19+H19</f>
        <v>479.3</v>
      </c>
      <c r="H19" s="263">
        <v>479.3</v>
      </c>
      <c r="I19" s="263"/>
      <c r="J19" s="180">
        <f aca="true" t="shared" si="2" ref="J19:J30">L19+K19</f>
        <v>479.3</v>
      </c>
      <c r="K19" s="263">
        <v>479.3</v>
      </c>
      <c r="L19" s="263"/>
      <c r="M19" s="180">
        <f aca="true" t="shared" si="3" ref="M19:M30">O19+N19</f>
        <v>479.3</v>
      </c>
      <c r="N19" s="263">
        <v>479.3</v>
      </c>
      <c r="O19" s="263"/>
      <c r="P19" s="330">
        <f>M19/F19</f>
        <v>4.992708333333334</v>
      </c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</row>
    <row r="20" spans="1:28" s="1" customFormat="1" ht="15">
      <c r="A20" s="134">
        <v>2</v>
      </c>
      <c r="B20" s="117" t="s">
        <v>13</v>
      </c>
      <c r="C20" s="150" t="s">
        <v>16</v>
      </c>
      <c r="D20" s="134">
        <v>19</v>
      </c>
      <c r="E20" s="134"/>
      <c r="F20" s="134">
        <v>58</v>
      </c>
      <c r="G20" s="180">
        <f t="shared" si="1"/>
        <v>63.1</v>
      </c>
      <c r="H20" s="263">
        <v>63.1</v>
      </c>
      <c r="I20" s="204"/>
      <c r="J20" s="180">
        <f t="shared" si="2"/>
        <v>63.1</v>
      </c>
      <c r="K20" s="263">
        <v>63.1</v>
      </c>
      <c r="L20" s="204"/>
      <c r="M20" s="180">
        <f t="shared" si="3"/>
        <v>63.1</v>
      </c>
      <c r="N20" s="263">
        <v>63.1</v>
      </c>
      <c r="O20" s="204"/>
      <c r="P20" s="330">
        <f aca="true" t="shared" si="4" ref="P20:P29">M20/F20</f>
        <v>1.0879310344827586</v>
      </c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</row>
    <row r="21" spans="1:28" s="1" customFormat="1" ht="15">
      <c r="A21" s="134">
        <v>3</v>
      </c>
      <c r="B21" s="117" t="s">
        <v>13</v>
      </c>
      <c r="C21" s="40" t="s">
        <v>16</v>
      </c>
      <c r="D21" s="9">
        <v>21</v>
      </c>
      <c r="E21" s="9" t="s">
        <v>17</v>
      </c>
      <c r="F21" s="9">
        <v>98</v>
      </c>
      <c r="G21" s="180">
        <f t="shared" si="1"/>
        <v>111.9</v>
      </c>
      <c r="H21" s="263">
        <v>111.9</v>
      </c>
      <c r="I21" s="263"/>
      <c r="J21" s="180">
        <f t="shared" si="2"/>
        <v>111.9</v>
      </c>
      <c r="K21" s="263">
        <v>111.9</v>
      </c>
      <c r="L21" s="263"/>
      <c r="M21" s="180">
        <f t="shared" si="3"/>
        <v>111.9</v>
      </c>
      <c r="N21" s="263">
        <v>111.9</v>
      </c>
      <c r="O21" s="263"/>
      <c r="P21" s="330">
        <f t="shared" si="4"/>
        <v>1.1418367346938776</v>
      </c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</row>
    <row r="22" spans="1:28" s="1" customFormat="1" ht="15">
      <c r="A22" s="134">
        <v>4</v>
      </c>
      <c r="B22" s="117" t="s">
        <v>13</v>
      </c>
      <c r="C22" s="40" t="s">
        <v>16</v>
      </c>
      <c r="D22" s="9">
        <v>33</v>
      </c>
      <c r="E22" s="9" t="s">
        <v>18</v>
      </c>
      <c r="F22" s="9">
        <v>79</v>
      </c>
      <c r="G22" s="180">
        <f t="shared" si="1"/>
        <v>34.6</v>
      </c>
      <c r="H22" s="263">
        <v>34.6</v>
      </c>
      <c r="I22" s="263"/>
      <c r="J22" s="180">
        <f t="shared" si="2"/>
        <v>34.6</v>
      </c>
      <c r="K22" s="263">
        <v>34.6</v>
      </c>
      <c r="L22" s="263"/>
      <c r="M22" s="180">
        <f t="shared" si="3"/>
        <v>34.6</v>
      </c>
      <c r="N22" s="263">
        <v>34.6</v>
      </c>
      <c r="O22" s="263"/>
      <c r="P22" s="330">
        <f t="shared" si="4"/>
        <v>0.4379746835443038</v>
      </c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</row>
    <row r="23" spans="1:28" s="1" customFormat="1" ht="15">
      <c r="A23" s="134">
        <v>5</v>
      </c>
      <c r="B23" s="117" t="s">
        <v>13</v>
      </c>
      <c r="C23" s="40" t="s">
        <v>16</v>
      </c>
      <c r="D23" s="9">
        <v>35</v>
      </c>
      <c r="E23" s="9" t="s">
        <v>18</v>
      </c>
      <c r="F23" s="9">
        <v>99</v>
      </c>
      <c r="G23" s="180">
        <f t="shared" si="1"/>
        <v>122.1</v>
      </c>
      <c r="H23" s="263">
        <v>122.1</v>
      </c>
      <c r="I23" s="204"/>
      <c r="J23" s="180">
        <f t="shared" si="2"/>
        <v>120.1</v>
      </c>
      <c r="K23" s="263">
        <v>120.1</v>
      </c>
      <c r="L23" s="204"/>
      <c r="M23" s="180">
        <f t="shared" si="3"/>
        <v>120.1</v>
      </c>
      <c r="N23" s="263">
        <v>120.1</v>
      </c>
      <c r="O23" s="204"/>
      <c r="P23" s="330">
        <f t="shared" si="4"/>
        <v>1.213131313131313</v>
      </c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</row>
    <row r="24" spans="1:28" s="1" customFormat="1" ht="15">
      <c r="A24" s="134">
        <v>6</v>
      </c>
      <c r="B24" s="117" t="s">
        <v>13</v>
      </c>
      <c r="C24" s="150" t="s">
        <v>14</v>
      </c>
      <c r="D24" s="134">
        <v>8</v>
      </c>
      <c r="E24" s="134"/>
      <c r="F24" s="134">
        <v>227</v>
      </c>
      <c r="G24" s="180">
        <f t="shared" si="1"/>
        <v>73.6</v>
      </c>
      <c r="H24" s="263">
        <v>73.6</v>
      </c>
      <c r="I24" s="263"/>
      <c r="J24" s="180">
        <f t="shared" si="2"/>
        <v>73.6</v>
      </c>
      <c r="K24" s="263">
        <v>73.6</v>
      </c>
      <c r="L24" s="263"/>
      <c r="M24" s="180">
        <f t="shared" si="3"/>
        <v>73.6</v>
      </c>
      <c r="N24" s="263">
        <v>73.6</v>
      </c>
      <c r="O24" s="263"/>
      <c r="P24" s="330">
        <f t="shared" si="4"/>
        <v>0.3242290748898678</v>
      </c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</row>
    <row r="25" spans="1:28" s="1" customFormat="1" ht="15">
      <c r="A25" s="134">
        <v>7</v>
      </c>
      <c r="B25" s="117" t="s">
        <v>13</v>
      </c>
      <c r="C25" s="150" t="s">
        <v>14</v>
      </c>
      <c r="D25" s="134">
        <v>10</v>
      </c>
      <c r="E25" s="134"/>
      <c r="F25" s="134">
        <v>143</v>
      </c>
      <c r="G25" s="180">
        <f t="shared" si="1"/>
        <v>208.5</v>
      </c>
      <c r="H25" s="263">
        <v>208.5</v>
      </c>
      <c r="I25" s="263"/>
      <c r="J25" s="180">
        <f t="shared" si="2"/>
        <v>208.5</v>
      </c>
      <c r="K25" s="263">
        <v>208.5</v>
      </c>
      <c r="L25" s="263"/>
      <c r="M25" s="180">
        <f t="shared" si="3"/>
        <v>208.5</v>
      </c>
      <c r="N25" s="263">
        <v>208.5</v>
      </c>
      <c r="O25" s="263"/>
      <c r="P25" s="330">
        <f t="shared" si="4"/>
        <v>1.4580419580419581</v>
      </c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</row>
    <row r="26" spans="1:28" s="1" customFormat="1" ht="15">
      <c r="A26" s="134">
        <v>8</v>
      </c>
      <c r="B26" s="117" t="s">
        <v>13</v>
      </c>
      <c r="C26" s="150" t="s">
        <v>126</v>
      </c>
      <c r="D26" s="134">
        <v>13</v>
      </c>
      <c r="E26" s="134"/>
      <c r="F26" s="134">
        <v>41</v>
      </c>
      <c r="G26" s="180">
        <f t="shared" si="1"/>
        <v>45.1</v>
      </c>
      <c r="H26" s="263">
        <v>45.1</v>
      </c>
      <c r="I26" s="263"/>
      <c r="J26" s="180">
        <f t="shared" si="2"/>
        <v>45.1</v>
      </c>
      <c r="K26" s="263">
        <v>45.1</v>
      </c>
      <c r="L26" s="263"/>
      <c r="M26" s="180">
        <f t="shared" si="3"/>
        <v>45.1</v>
      </c>
      <c r="N26" s="263">
        <v>45.1</v>
      </c>
      <c r="O26" s="263"/>
      <c r="P26" s="330">
        <f t="shared" si="4"/>
        <v>1.1</v>
      </c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</row>
    <row r="27" spans="1:28" s="1" customFormat="1" ht="15">
      <c r="A27" s="134">
        <v>9</v>
      </c>
      <c r="B27" s="117" t="s">
        <v>13</v>
      </c>
      <c r="C27" s="40" t="s">
        <v>20</v>
      </c>
      <c r="D27" s="9">
        <v>7</v>
      </c>
      <c r="E27" s="9"/>
      <c r="F27" s="9">
        <v>177</v>
      </c>
      <c r="G27" s="180">
        <f t="shared" si="1"/>
        <v>474.8</v>
      </c>
      <c r="H27" s="263">
        <v>474.8</v>
      </c>
      <c r="I27" s="263"/>
      <c r="J27" s="180">
        <f t="shared" si="2"/>
        <v>474.8</v>
      </c>
      <c r="K27" s="263">
        <v>474.8</v>
      </c>
      <c r="L27" s="263"/>
      <c r="M27" s="180">
        <f t="shared" si="3"/>
        <v>474.8</v>
      </c>
      <c r="N27" s="263">
        <v>474.8</v>
      </c>
      <c r="O27" s="263"/>
      <c r="P27" s="330">
        <f t="shared" si="4"/>
        <v>2.682485875706215</v>
      </c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</row>
    <row r="28" spans="1:28" s="1" customFormat="1" ht="15">
      <c r="A28" s="134">
        <v>10</v>
      </c>
      <c r="B28" s="117" t="s">
        <v>13</v>
      </c>
      <c r="C28" s="40" t="s">
        <v>24</v>
      </c>
      <c r="D28" s="9">
        <v>1</v>
      </c>
      <c r="E28" s="9"/>
      <c r="F28" s="9">
        <v>12</v>
      </c>
      <c r="G28" s="180">
        <f t="shared" si="1"/>
        <v>14.8</v>
      </c>
      <c r="H28" s="263">
        <v>14.8</v>
      </c>
      <c r="I28" s="263"/>
      <c r="J28" s="180">
        <f t="shared" si="2"/>
        <v>14.8</v>
      </c>
      <c r="K28" s="263">
        <v>14.8</v>
      </c>
      <c r="L28" s="263"/>
      <c r="M28" s="180">
        <f t="shared" si="3"/>
        <v>14.8</v>
      </c>
      <c r="N28" s="263">
        <v>14.8</v>
      </c>
      <c r="O28" s="263"/>
      <c r="P28" s="330">
        <f t="shared" si="4"/>
        <v>1.2333333333333334</v>
      </c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</row>
    <row r="29" spans="1:16" ht="15">
      <c r="A29" s="134">
        <v>11</v>
      </c>
      <c r="B29" s="117" t="s">
        <v>13</v>
      </c>
      <c r="C29" s="40" t="s">
        <v>32</v>
      </c>
      <c r="D29" s="9">
        <v>6</v>
      </c>
      <c r="E29" s="9"/>
      <c r="F29" s="9">
        <v>16</v>
      </c>
      <c r="G29" s="180">
        <f t="shared" si="1"/>
        <v>78.8</v>
      </c>
      <c r="H29" s="263">
        <v>78.8</v>
      </c>
      <c r="I29" s="263"/>
      <c r="J29" s="180">
        <f t="shared" si="2"/>
        <v>70.8</v>
      </c>
      <c r="K29" s="263">
        <v>70.8</v>
      </c>
      <c r="L29" s="263"/>
      <c r="M29" s="180">
        <f t="shared" si="3"/>
        <v>58.1</v>
      </c>
      <c r="N29" s="263">
        <v>58.1</v>
      </c>
      <c r="O29" s="263"/>
      <c r="P29" s="330">
        <f t="shared" si="4"/>
        <v>3.63125</v>
      </c>
    </row>
    <row r="30" spans="1:16" ht="15">
      <c r="A30" s="134">
        <v>12</v>
      </c>
      <c r="B30" s="117" t="s">
        <v>13</v>
      </c>
      <c r="C30" s="150" t="s">
        <v>15</v>
      </c>
      <c r="D30" s="134">
        <v>7</v>
      </c>
      <c r="E30" s="134"/>
      <c r="F30" s="134">
        <v>70</v>
      </c>
      <c r="G30" s="180">
        <f t="shared" si="1"/>
        <v>59.8</v>
      </c>
      <c r="H30" s="263">
        <v>59.8</v>
      </c>
      <c r="I30" s="204"/>
      <c r="J30" s="180">
        <f t="shared" si="2"/>
        <v>59.8</v>
      </c>
      <c r="K30" s="263">
        <v>59.8</v>
      </c>
      <c r="L30" s="204"/>
      <c r="M30" s="180">
        <f t="shared" si="3"/>
        <v>59.8</v>
      </c>
      <c r="N30" s="263">
        <v>59.8</v>
      </c>
      <c r="O30" s="204"/>
      <c r="P30" s="330">
        <f>M30/F30</f>
        <v>0.8542857142857142</v>
      </c>
    </row>
    <row r="31" spans="1:28" s="148" customFormat="1" ht="15">
      <c r="A31" s="151"/>
      <c r="B31" s="147" t="s">
        <v>8</v>
      </c>
      <c r="C31" s="153"/>
      <c r="D31" s="151"/>
      <c r="E31" s="151"/>
      <c r="F31" s="137">
        <f aca="true" t="shared" si="5" ref="F31:L31">SUM(F19:F30)</f>
        <v>1116</v>
      </c>
      <c r="G31" s="136">
        <f t="shared" si="5"/>
        <v>1766.3999999999996</v>
      </c>
      <c r="H31" s="136">
        <f t="shared" si="5"/>
        <v>1766.3999999999996</v>
      </c>
      <c r="I31" s="136">
        <f t="shared" si="5"/>
        <v>0</v>
      </c>
      <c r="J31" s="136">
        <f t="shared" si="5"/>
        <v>1756.3999999999996</v>
      </c>
      <c r="K31" s="136">
        <f t="shared" si="5"/>
        <v>1756.3999999999996</v>
      </c>
      <c r="L31" s="136">
        <f t="shared" si="5"/>
        <v>0</v>
      </c>
      <c r="M31" s="136">
        <f>SUM(M19:M30)</f>
        <v>1743.6999999999996</v>
      </c>
      <c r="N31" s="136">
        <f>SUM(N19:N30)</f>
        <v>1743.6999999999996</v>
      </c>
      <c r="O31" s="136">
        <f>SUM(O19:O30)</f>
        <v>0</v>
      </c>
      <c r="P31" s="264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</row>
    <row r="33" spans="1:65" s="149" customFormat="1" ht="15">
      <c r="A33" s="131"/>
      <c r="B33" s="154"/>
      <c r="D33" s="132"/>
      <c r="E33" s="132"/>
      <c r="F33" s="132"/>
      <c r="G33" s="261"/>
      <c r="H33" s="261"/>
      <c r="I33" s="261"/>
      <c r="J33" s="261"/>
      <c r="K33" s="261"/>
      <c r="L33" s="261"/>
      <c r="M33" s="261"/>
      <c r="N33" s="261"/>
      <c r="O33" s="261"/>
      <c r="P33" s="13"/>
      <c r="Q33" s="259"/>
      <c r="R33" s="259"/>
      <c r="S33" s="259"/>
      <c r="T33" s="259"/>
      <c r="U33" s="259"/>
      <c r="V33" s="259"/>
      <c r="W33" s="259"/>
      <c r="X33" s="259"/>
      <c r="Y33" s="259"/>
      <c r="Z33" s="259"/>
      <c r="AA33" s="259"/>
      <c r="AB33" s="259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</row>
  </sheetData>
  <sheetProtection/>
  <mergeCells count="23">
    <mergeCell ref="J4:L4"/>
    <mergeCell ref="K5:L5"/>
    <mergeCell ref="G4:I4"/>
    <mergeCell ref="A18:P18"/>
    <mergeCell ref="G7:I16"/>
    <mergeCell ref="J7:L16"/>
    <mergeCell ref="G5:G6"/>
    <mergeCell ref="H5:I5"/>
    <mergeCell ref="C2:F2"/>
    <mergeCell ref="A4:A6"/>
    <mergeCell ref="B4:B6"/>
    <mergeCell ref="C4:E4"/>
    <mergeCell ref="F4:F6"/>
    <mergeCell ref="P4:P6"/>
    <mergeCell ref="M4:O4"/>
    <mergeCell ref="M5:M6"/>
    <mergeCell ref="N5:O5"/>
    <mergeCell ref="M7:O16"/>
    <mergeCell ref="A1:L1"/>
    <mergeCell ref="J5:J6"/>
    <mergeCell ref="C5:C6"/>
    <mergeCell ref="D5:D6"/>
    <mergeCell ref="E5:E6"/>
  </mergeCells>
  <printOptions/>
  <pageMargins left="0.15748031496062992" right="0.15748031496062992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M37"/>
  <sheetViews>
    <sheetView view="pageBreakPreview" zoomScale="60" zoomScalePageLayoutView="0" workbookViewId="0" topLeftCell="A1">
      <selection activeCell="AK37" sqref="AK37"/>
    </sheetView>
  </sheetViews>
  <sheetFormatPr defaultColWidth="9.140625" defaultRowHeight="15" outlineLevelCol="1"/>
  <cols>
    <col min="1" max="1" width="6.28125" style="22" customWidth="1"/>
    <col min="2" max="2" width="20.7109375" style="22" customWidth="1"/>
    <col min="3" max="3" width="20.00390625" style="22" customWidth="1"/>
    <col min="4" max="4" width="8.00390625" style="22" customWidth="1"/>
    <col min="5" max="5" width="7.8515625" style="22" customWidth="1"/>
    <col min="6" max="6" width="9.7109375" style="22" customWidth="1"/>
    <col min="7" max="9" width="12.8515625" style="165" hidden="1" customWidth="1" outlineLevel="1"/>
    <col min="10" max="10" width="12.8515625" style="165" customWidth="1" collapsed="1"/>
    <col min="11" max="12" width="12.8515625" style="165" customWidth="1"/>
    <col min="13" max="13" width="15.421875" style="22" customWidth="1"/>
    <col min="14" max="16384" width="9.140625" style="22" customWidth="1"/>
  </cols>
  <sheetData>
    <row r="1" spans="2:13" ht="35.25" customHeight="1">
      <c r="B1" s="462" t="s">
        <v>10</v>
      </c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</row>
    <row r="2" ht="15">
      <c r="M2" s="48" t="s">
        <v>9</v>
      </c>
    </row>
    <row r="3" spans="1:13" ht="30" customHeight="1">
      <c r="A3" s="410" t="s">
        <v>0</v>
      </c>
      <c r="B3" s="410" t="s">
        <v>12</v>
      </c>
      <c r="C3" s="410" t="s">
        <v>1</v>
      </c>
      <c r="D3" s="410"/>
      <c r="E3" s="410"/>
      <c r="F3" s="423" t="s">
        <v>57</v>
      </c>
      <c r="G3" s="437" t="s">
        <v>143</v>
      </c>
      <c r="H3" s="437"/>
      <c r="I3" s="437"/>
      <c r="J3" s="437" t="s">
        <v>144</v>
      </c>
      <c r="K3" s="437"/>
      <c r="L3" s="437"/>
      <c r="M3" s="416" t="s">
        <v>79</v>
      </c>
    </row>
    <row r="4" spans="1:13" ht="15">
      <c r="A4" s="410"/>
      <c r="B4" s="410"/>
      <c r="C4" s="410" t="s">
        <v>2</v>
      </c>
      <c r="D4" s="410" t="s">
        <v>3</v>
      </c>
      <c r="E4" s="410" t="s">
        <v>4</v>
      </c>
      <c r="F4" s="424"/>
      <c r="G4" s="502" t="s">
        <v>5</v>
      </c>
      <c r="H4" s="503" t="s">
        <v>11</v>
      </c>
      <c r="I4" s="504"/>
      <c r="J4" s="502" t="s">
        <v>5</v>
      </c>
      <c r="K4" s="503" t="s">
        <v>11</v>
      </c>
      <c r="L4" s="504"/>
      <c r="M4" s="417"/>
    </row>
    <row r="5" spans="1:13" ht="48" customHeight="1">
      <c r="A5" s="410"/>
      <c r="B5" s="410"/>
      <c r="C5" s="410"/>
      <c r="D5" s="410"/>
      <c r="E5" s="410"/>
      <c r="F5" s="425"/>
      <c r="G5" s="502"/>
      <c r="H5" s="169" t="s">
        <v>6</v>
      </c>
      <c r="I5" s="169" t="s">
        <v>7</v>
      </c>
      <c r="J5" s="502"/>
      <c r="K5" s="169" t="s">
        <v>6</v>
      </c>
      <c r="L5" s="169" t="s">
        <v>7</v>
      </c>
      <c r="M5" s="418"/>
    </row>
    <row r="6" spans="1:13" ht="15" customHeight="1">
      <c r="A6" s="109">
        <v>1</v>
      </c>
      <c r="B6" s="52" t="s">
        <v>104</v>
      </c>
      <c r="C6" s="52" t="s">
        <v>107</v>
      </c>
      <c r="D6" s="53">
        <v>24</v>
      </c>
      <c r="E6" s="53">
        <v>1</v>
      </c>
      <c r="F6" s="53">
        <v>33</v>
      </c>
      <c r="G6" s="38">
        <f>H6+I6</f>
        <v>167.11</v>
      </c>
      <c r="H6" s="169">
        <v>167.11</v>
      </c>
      <c r="I6" s="169"/>
      <c r="J6" s="38">
        <f>K6+L6</f>
        <v>167.11</v>
      </c>
      <c r="K6" s="169">
        <v>167.11</v>
      </c>
      <c r="L6" s="169"/>
      <c r="M6" s="207">
        <f>J6/F6</f>
        <v>5.063939393939394</v>
      </c>
    </row>
    <row r="7" spans="1:13" ht="15" customHeight="1">
      <c r="A7" s="109">
        <v>2</v>
      </c>
      <c r="B7" s="52" t="s">
        <v>104</v>
      </c>
      <c r="C7" s="52" t="s">
        <v>107</v>
      </c>
      <c r="D7" s="53">
        <v>24</v>
      </c>
      <c r="E7" s="53">
        <v>2</v>
      </c>
      <c r="F7" s="53">
        <v>33</v>
      </c>
      <c r="G7" s="38">
        <f aca="true" t="shared" si="0" ref="G7:G33">H7+I7</f>
        <v>297.24</v>
      </c>
      <c r="H7" s="169">
        <v>297.24</v>
      </c>
      <c r="I7" s="169"/>
      <c r="J7" s="38">
        <f aca="true" t="shared" si="1" ref="J7:J33">K7+L7</f>
        <v>297.24</v>
      </c>
      <c r="K7" s="169">
        <v>297.24</v>
      </c>
      <c r="L7" s="169"/>
      <c r="M7" s="362">
        <f aca="true" t="shared" si="2" ref="M7:M33">J7/F7</f>
        <v>9.007272727272728</v>
      </c>
    </row>
    <row r="8" spans="1:13" ht="15" customHeight="1">
      <c r="A8" s="109">
        <v>3</v>
      </c>
      <c r="B8" s="52" t="s">
        <v>104</v>
      </c>
      <c r="C8" s="52" t="s">
        <v>22</v>
      </c>
      <c r="D8" s="53">
        <v>16</v>
      </c>
      <c r="E8" s="53"/>
      <c r="F8" s="53">
        <v>27</v>
      </c>
      <c r="G8" s="38">
        <f t="shared" si="0"/>
        <v>200.11</v>
      </c>
      <c r="H8" s="169">
        <v>200.11</v>
      </c>
      <c r="I8" s="169"/>
      <c r="J8" s="38">
        <f t="shared" si="1"/>
        <v>200.11</v>
      </c>
      <c r="K8" s="169">
        <v>200.11</v>
      </c>
      <c r="L8" s="169"/>
      <c r="M8" s="362">
        <f t="shared" si="2"/>
        <v>7.411481481481482</v>
      </c>
    </row>
    <row r="9" spans="1:13" ht="15" customHeight="1">
      <c r="A9" s="109">
        <v>4</v>
      </c>
      <c r="B9" s="52" t="s">
        <v>104</v>
      </c>
      <c r="C9" s="52" t="s">
        <v>110</v>
      </c>
      <c r="D9" s="53">
        <v>27</v>
      </c>
      <c r="E9" s="53" t="s">
        <v>17</v>
      </c>
      <c r="F9" s="53">
        <v>4</v>
      </c>
      <c r="G9" s="38">
        <f t="shared" si="0"/>
        <v>23</v>
      </c>
      <c r="H9" s="170">
        <v>23</v>
      </c>
      <c r="I9" s="169"/>
      <c r="J9" s="38">
        <f t="shared" si="1"/>
        <v>23</v>
      </c>
      <c r="K9" s="170">
        <v>23</v>
      </c>
      <c r="L9" s="169"/>
      <c r="M9" s="362">
        <f t="shared" si="2"/>
        <v>5.75</v>
      </c>
    </row>
    <row r="10" spans="1:13" ht="15" customHeight="1">
      <c r="A10" s="109">
        <v>5</v>
      </c>
      <c r="B10" s="52" t="s">
        <v>104</v>
      </c>
      <c r="C10" s="52" t="s">
        <v>16</v>
      </c>
      <c r="D10" s="53">
        <v>5</v>
      </c>
      <c r="E10" s="53"/>
      <c r="F10" s="53">
        <v>58</v>
      </c>
      <c r="G10" s="38">
        <f t="shared" si="0"/>
        <v>188.09</v>
      </c>
      <c r="H10" s="169">
        <v>188.09</v>
      </c>
      <c r="I10" s="169"/>
      <c r="J10" s="38">
        <f t="shared" si="1"/>
        <v>188.09</v>
      </c>
      <c r="K10" s="169">
        <v>188.09</v>
      </c>
      <c r="L10" s="169"/>
      <c r="M10" s="362">
        <f t="shared" si="2"/>
        <v>3.242931034482759</v>
      </c>
    </row>
    <row r="11" spans="1:13" ht="15" customHeight="1">
      <c r="A11" s="109">
        <v>6</v>
      </c>
      <c r="B11" s="52" t="s">
        <v>104</v>
      </c>
      <c r="C11" s="52" t="s">
        <v>16</v>
      </c>
      <c r="D11" s="53">
        <v>20</v>
      </c>
      <c r="E11" s="53"/>
      <c r="F11" s="53">
        <v>19</v>
      </c>
      <c r="G11" s="38">
        <f t="shared" si="0"/>
        <v>84.79</v>
      </c>
      <c r="H11" s="169">
        <v>84.79</v>
      </c>
      <c r="I11" s="169"/>
      <c r="J11" s="38">
        <f t="shared" si="1"/>
        <v>84.79</v>
      </c>
      <c r="K11" s="169">
        <v>84.79</v>
      </c>
      <c r="L11" s="169"/>
      <c r="M11" s="362">
        <f t="shared" si="2"/>
        <v>4.462631578947369</v>
      </c>
    </row>
    <row r="12" spans="1:13" ht="15" customHeight="1">
      <c r="A12" s="109">
        <v>7</v>
      </c>
      <c r="B12" s="52" t="s">
        <v>104</v>
      </c>
      <c r="C12" s="52" t="s">
        <v>16</v>
      </c>
      <c r="D12" s="53">
        <v>27</v>
      </c>
      <c r="E12" s="53"/>
      <c r="F12" s="53">
        <v>80</v>
      </c>
      <c r="G12" s="38">
        <f t="shared" si="0"/>
        <v>295.37</v>
      </c>
      <c r="H12" s="170">
        <v>295.37</v>
      </c>
      <c r="I12" s="169"/>
      <c r="J12" s="38">
        <f t="shared" si="1"/>
        <v>295.37</v>
      </c>
      <c r="K12" s="170">
        <v>295.37</v>
      </c>
      <c r="L12" s="169"/>
      <c r="M12" s="362">
        <f t="shared" si="2"/>
        <v>3.692125</v>
      </c>
    </row>
    <row r="13" spans="1:13" ht="15" customHeight="1">
      <c r="A13" s="109">
        <v>8</v>
      </c>
      <c r="B13" s="52" t="s">
        <v>104</v>
      </c>
      <c r="C13" s="52" t="s">
        <v>16</v>
      </c>
      <c r="D13" s="53">
        <v>27</v>
      </c>
      <c r="E13" s="53" t="s">
        <v>18</v>
      </c>
      <c r="F13" s="53">
        <v>56</v>
      </c>
      <c r="G13" s="38">
        <f t="shared" si="0"/>
        <v>517.86</v>
      </c>
      <c r="H13" s="169">
        <v>517.86</v>
      </c>
      <c r="I13" s="169"/>
      <c r="J13" s="38">
        <f t="shared" si="1"/>
        <v>517.86</v>
      </c>
      <c r="K13" s="169">
        <v>517.86</v>
      </c>
      <c r="L13" s="169"/>
      <c r="M13" s="362">
        <f t="shared" si="2"/>
        <v>9.2475</v>
      </c>
    </row>
    <row r="14" spans="1:13" ht="15" customHeight="1">
      <c r="A14" s="109">
        <v>9</v>
      </c>
      <c r="B14" s="52" t="s">
        <v>104</v>
      </c>
      <c r="C14" s="52" t="s">
        <v>16</v>
      </c>
      <c r="D14" s="53">
        <v>31</v>
      </c>
      <c r="E14" s="53" t="s">
        <v>17</v>
      </c>
      <c r="F14" s="53">
        <v>60</v>
      </c>
      <c r="G14" s="38">
        <f t="shared" si="0"/>
        <v>215.46</v>
      </c>
      <c r="H14" s="169">
        <v>215.46</v>
      </c>
      <c r="I14" s="169"/>
      <c r="J14" s="38">
        <f t="shared" si="1"/>
        <v>215.46</v>
      </c>
      <c r="K14" s="169">
        <v>215.46</v>
      </c>
      <c r="L14" s="169"/>
      <c r="M14" s="362">
        <f t="shared" si="2"/>
        <v>3.591</v>
      </c>
    </row>
    <row r="15" spans="1:13" ht="15" customHeight="1">
      <c r="A15" s="109">
        <v>10</v>
      </c>
      <c r="B15" s="52" t="s">
        <v>104</v>
      </c>
      <c r="C15" s="52" t="s">
        <v>16</v>
      </c>
      <c r="D15" s="53">
        <v>33</v>
      </c>
      <c r="E15" s="53"/>
      <c r="F15" s="53">
        <v>60</v>
      </c>
      <c r="G15" s="38">
        <f t="shared" si="0"/>
        <v>174.23</v>
      </c>
      <c r="H15" s="169">
        <v>174.23</v>
      </c>
      <c r="I15" s="169"/>
      <c r="J15" s="38">
        <f t="shared" si="1"/>
        <v>174.23</v>
      </c>
      <c r="K15" s="169">
        <v>174.23</v>
      </c>
      <c r="L15" s="169"/>
      <c r="M15" s="362">
        <f t="shared" si="2"/>
        <v>2.903833333333333</v>
      </c>
    </row>
    <row r="16" spans="1:13" ht="15" customHeight="1">
      <c r="A16" s="109">
        <v>11</v>
      </c>
      <c r="B16" s="52" t="s">
        <v>104</v>
      </c>
      <c r="C16" s="52" t="s">
        <v>16</v>
      </c>
      <c r="D16" s="53">
        <v>35</v>
      </c>
      <c r="E16" s="53"/>
      <c r="F16" s="53">
        <v>60</v>
      </c>
      <c r="G16" s="38">
        <f t="shared" si="0"/>
        <v>271.3</v>
      </c>
      <c r="H16" s="170">
        <v>271.3</v>
      </c>
      <c r="I16" s="169"/>
      <c r="J16" s="38">
        <f t="shared" si="1"/>
        <v>271.3</v>
      </c>
      <c r="K16" s="170">
        <v>271.3</v>
      </c>
      <c r="L16" s="169"/>
      <c r="M16" s="362">
        <f t="shared" si="2"/>
        <v>4.5216666666666665</v>
      </c>
    </row>
    <row r="17" spans="1:13" ht="15" customHeight="1">
      <c r="A17" s="109">
        <v>12</v>
      </c>
      <c r="B17" s="52" t="s">
        <v>104</v>
      </c>
      <c r="C17" s="52" t="s">
        <v>16</v>
      </c>
      <c r="D17" s="53">
        <v>41</v>
      </c>
      <c r="E17" s="53"/>
      <c r="F17" s="53">
        <v>48</v>
      </c>
      <c r="G17" s="38">
        <f t="shared" si="0"/>
        <v>89.98</v>
      </c>
      <c r="H17" s="169">
        <v>89.98</v>
      </c>
      <c r="I17" s="169"/>
      <c r="J17" s="38">
        <f t="shared" si="1"/>
        <v>89.98</v>
      </c>
      <c r="K17" s="169">
        <v>89.98</v>
      </c>
      <c r="L17" s="169"/>
      <c r="M17" s="362">
        <f t="shared" si="2"/>
        <v>1.8745833333333335</v>
      </c>
    </row>
    <row r="18" spans="1:13" ht="15" customHeight="1">
      <c r="A18" s="109">
        <v>13</v>
      </c>
      <c r="B18" s="52" t="s">
        <v>104</v>
      </c>
      <c r="C18" s="52" t="s">
        <v>16</v>
      </c>
      <c r="D18" s="53">
        <v>41</v>
      </c>
      <c r="E18" s="53" t="s">
        <v>17</v>
      </c>
      <c r="F18" s="53">
        <v>46</v>
      </c>
      <c r="G18" s="38">
        <f t="shared" si="0"/>
        <v>163.26</v>
      </c>
      <c r="H18" s="170">
        <v>163.26</v>
      </c>
      <c r="I18" s="169"/>
      <c r="J18" s="38">
        <f t="shared" si="1"/>
        <v>163.26</v>
      </c>
      <c r="K18" s="170">
        <v>163.26</v>
      </c>
      <c r="L18" s="169"/>
      <c r="M18" s="362">
        <f t="shared" si="2"/>
        <v>3.5491304347826085</v>
      </c>
    </row>
    <row r="19" spans="1:13" ht="15" customHeight="1">
      <c r="A19" s="109">
        <v>14</v>
      </c>
      <c r="B19" s="52" t="s">
        <v>104</v>
      </c>
      <c r="C19" s="52" t="s">
        <v>16</v>
      </c>
      <c r="D19" s="53">
        <v>41</v>
      </c>
      <c r="E19" s="53" t="s">
        <v>18</v>
      </c>
      <c r="F19" s="53">
        <v>68</v>
      </c>
      <c r="G19" s="38">
        <f t="shared" si="0"/>
        <v>242.18</v>
      </c>
      <c r="H19" s="169">
        <v>242.18</v>
      </c>
      <c r="I19" s="169"/>
      <c r="J19" s="38">
        <f t="shared" si="1"/>
        <v>242.18</v>
      </c>
      <c r="K19" s="169">
        <v>242.18</v>
      </c>
      <c r="L19" s="169"/>
      <c r="M19" s="362">
        <f t="shared" si="2"/>
        <v>3.561470588235294</v>
      </c>
    </row>
    <row r="20" spans="1:13" s="54" customFormat="1" ht="15">
      <c r="A20" s="51">
        <v>15</v>
      </c>
      <c r="B20" s="52" t="s">
        <v>104</v>
      </c>
      <c r="C20" s="52" t="s">
        <v>45</v>
      </c>
      <c r="D20" s="53">
        <v>11</v>
      </c>
      <c r="E20" s="53"/>
      <c r="F20" s="53">
        <v>48</v>
      </c>
      <c r="G20" s="38">
        <f t="shared" si="0"/>
        <v>197.96</v>
      </c>
      <c r="H20" s="38">
        <v>197.96</v>
      </c>
      <c r="I20" s="24"/>
      <c r="J20" s="38">
        <f t="shared" si="1"/>
        <v>197.96</v>
      </c>
      <c r="K20" s="38">
        <v>197.96</v>
      </c>
      <c r="L20" s="24"/>
      <c r="M20" s="362">
        <f t="shared" si="2"/>
        <v>4.1241666666666665</v>
      </c>
    </row>
    <row r="21" spans="1:13" s="54" customFormat="1" ht="15">
      <c r="A21" s="51">
        <v>16</v>
      </c>
      <c r="B21" s="52" t="s">
        <v>104</v>
      </c>
      <c r="C21" s="52" t="s">
        <v>45</v>
      </c>
      <c r="D21" s="53">
        <v>13</v>
      </c>
      <c r="E21" s="53"/>
      <c r="F21" s="53">
        <v>48</v>
      </c>
      <c r="G21" s="38">
        <f t="shared" si="0"/>
        <v>136.84</v>
      </c>
      <c r="H21" s="38">
        <v>136.84</v>
      </c>
      <c r="I21" s="24"/>
      <c r="J21" s="38">
        <f t="shared" si="1"/>
        <v>136.84</v>
      </c>
      <c r="K21" s="38">
        <v>136.84</v>
      </c>
      <c r="L21" s="24"/>
      <c r="M21" s="362">
        <f t="shared" si="2"/>
        <v>2.8508333333333336</v>
      </c>
    </row>
    <row r="22" spans="1:13" s="54" customFormat="1" ht="15">
      <c r="A22" s="51">
        <v>17</v>
      </c>
      <c r="B22" s="52" t="s">
        <v>104</v>
      </c>
      <c r="C22" s="52" t="s">
        <v>45</v>
      </c>
      <c r="D22" s="53">
        <v>15</v>
      </c>
      <c r="E22" s="53"/>
      <c r="F22" s="53">
        <v>48</v>
      </c>
      <c r="G22" s="38">
        <f t="shared" si="0"/>
        <v>177.67</v>
      </c>
      <c r="H22" s="38">
        <v>177.67</v>
      </c>
      <c r="I22" s="24"/>
      <c r="J22" s="38">
        <f t="shared" si="1"/>
        <v>177.67</v>
      </c>
      <c r="K22" s="38">
        <v>177.67</v>
      </c>
      <c r="L22" s="24"/>
      <c r="M22" s="362">
        <f t="shared" si="2"/>
        <v>3.701458333333333</v>
      </c>
    </row>
    <row r="23" spans="1:13" s="54" customFormat="1" ht="15">
      <c r="A23" s="51">
        <v>18</v>
      </c>
      <c r="B23" s="52" t="s">
        <v>104</v>
      </c>
      <c r="C23" s="52" t="s">
        <v>45</v>
      </c>
      <c r="D23" s="53">
        <v>16</v>
      </c>
      <c r="E23" s="53"/>
      <c r="F23" s="53">
        <v>8</v>
      </c>
      <c r="G23" s="38">
        <f t="shared" si="0"/>
        <v>4.01</v>
      </c>
      <c r="H23" s="38">
        <v>4.01</v>
      </c>
      <c r="I23" s="24"/>
      <c r="J23" s="38">
        <f t="shared" si="1"/>
        <v>4.01</v>
      </c>
      <c r="K23" s="38">
        <v>4.01</v>
      </c>
      <c r="L23" s="24"/>
      <c r="M23" s="362">
        <f t="shared" si="2"/>
        <v>0.50125</v>
      </c>
    </row>
    <row r="24" spans="1:13" s="54" customFormat="1" ht="15">
      <c r="A24" s="51">
        <f aca="true" t="shared" si="3" ref="A24:A34">1+A23</f>
        <v>19</v>
      </c>
      <c r="B24" s="52" t="s">
        <v>104</v>
      </c>
      <c r="C24" s="52" t="s">
        <v>45</v>
      </c>
      <c r="D24" s="53">
        <v>18</v>
      </c>
      <c r="E24" s="53"/>
      <c r="F24" s="53">
        <v>16</v>
      </c>
      <c r="G24" s="38">
        <f t="shared" si="0"/>
        <v>59.87</v>
      </c>
      <c r="H24" s="38">
        <v>59.87</v>
      </c>
      <c r="I24" s="24"/>
      <c r="J24" s="38">
        <f t="shared" si="1"/>
        <v>59.87</v>
      </c>
      <c r="K24" s="38">
        <v>59.87</v>
      </c>
      <c r="L24" s="24"/>
      <c r="M24" s="362">
        <f t="shared" si="2"/>
        <v>3.741875</v>
      </c>
    </row>
    <row r="25" spans="1:13" s="54" customFormat="1" ht="15">
      <c r="A25" s="51">
        <f t="shared" si="3"/>
        <v>20</v>
      </c>
      <c r="B25" s="52" t="s">
        <v>104</v>
      </c>
      <c r="C25" s="52" t="s">
        <v>53</v>
      </c>
      <c r="D25" s="53">
        <v>21</v>
      </c>
      <c r="E25" s="53" t="s">
        <v>18</v>
      </c>
      <c r="F25" s="53">
        <v>33</v>
      </c>
      <c r="G25" s="38">
        <f t="shared" si="0"/>
        <v>336.4</v>
      </c>
      <c r="H25" s="38">
        <v>336.4</v>
      </c>
      <c r="I25" s="24"/>
      <c r="J25" s="38">
        <f t="shared" si="1"/>
        <v>336.4</v>
      </c>
      <c r="K25" s="38">
        <v>336.4</v>
      </c>
      <c r="L25" s="24"/>
      <c r="M25" s="362">
        <f t="shared" si="2"/>
        <v>10.193939393939393</v>
      </c>
    </row>
    <row r="26" spans="1:13" s="54" customFormat="1" ht="15">
      <c r="A26" s="51">
        <f t="shared" si="3"/>
        <v>21</v>
      </c>
      <c r="B26" s="52" t="s">
        <v>104</v>
      </c>
      <c r="C26" s="52" t="s">
        <v>67</v>
      </c>
      <c r="D26" s="53">
        <v>6</v>
      </c>
      <c r="E26" s="53"/>
      <c r="F26" s="53">
        <v>8</v>
      </c>
      <c r="G26" s="38">
        <f t="shared" si="0"/>
        <v>53.3</v>
      </c>
      <c r="H26" s="38">
        <v>53.3</v>
      </c>
      <c r="I26" s="24"/>
      <c r="J26" s="38">
        <f t="shared" si="1"/>
        <v>53.3</v>
      </c>
      <c r="K26" s="38">
        <v>53.3</v>
      </c>
      <c r="L26" s="24"/>
      <c r="M26" s="362">
        <f t="shared" si="2"/>
        <v>6.6625</v>
      </c>
    </row>
    <row r="27" spans="1:13" s="54" customFormat="1" ht="15">
      <c r="A27" s="51">
        <f t="shared" si="3"/>
        <v>22</v>
      </c>
      <c r="B27" s="52" t="s">
        <v>104</v>
      </c>
      <c r="C27" s="52" t="s">
        <v>67</v>
      </c>
      <c r="D27" s="53">
        <v>10</v>
      </c>
      <c r="E27" s="53"/>
      <c r="F27" s="53">
        <v>12</v>
      </c>
      <c r="G27" s="38">
        <f t="shared" si="0"/>
        <v>89.46</v>
      </c>
      <c r="H27" s="38">
        <v>89.46</v>
      </c>
      <c r="I27" s="24"/>
      <c r="J27" s="38">
        <f t="shared" si="1"/>
        <v>89.46</v>
      </c>
      <c r="K27" s="38">
        <v>89.46</v>
      </c>
      <c r="L27" s="24"/>
      <c r="M27" s="362">
        <f t="shared" si="2"/>
        <v>7.454999999999999</v>
      </c>
    </row>
    <row r="28" spans="1:13" s="54" customFormat="1" ht="15">
      <c r="A28" s="51">
        <f t="shared" si="3"/>
        <v>23</v>
      </c>
      <c r="B28" s="52" t="s">
        <v>104</v>
      </c>
      <c r="C28" s="100" t="s">
        <v>48</v>
      </c>
      <c r="D28" s="101">
        <v>4</v>
      </c>
      <c r="E28" s="53"/>
      <c r="F28" s="53">
        <v>140</v>
      </c>
      <c r="G28" s="38">
        <f t="shared" si="0"/>
        <v>3158.09</v>
      </c>
      <c r="H28" s="38">
        <v>3158.09</v>
      </c>
      <c r="I28" s="24"/>
      <c r="J28" s="38">
        <f t="shared" si="1"/>
        <v>3158.09</v>
      </c>
      <c r="K28" s="38">
        <v>3158.09</v>
      </c>
      <c r="L28" s="24"/>
      <c r="M28" s="362">
        <f t="shared" si="2"/>
        <v>22.557785714285714</v>
      </c>
    </row>
    <row r="29" spans="1:13" s="54" customFormat="1" ht="15">
      <c r="A29" s="51">
        <f t="shared" si="3"/>
        <v>24</v>
      </c>
      <c r="B29" s="52" t="s">
        <v>104</v>
      </c>
      <c r="C29" s="52" t="s">
        <v>108</v>
      </c>
      <c r="D29" s="53">
        <v>21</v>
      </c>
      <c r="E29" s="53">
        <v>1</v>
      </c>
      <c r="F29" s="53">
        <v>35</v>
      </c>
      <c r="G29" s="38">
        <f t="shared" si="0"/>
        <v>145.16</v>
      </c>
      <c r="H29" s="38">
        <v>145.16</v>
      </c>
      <c r="I29" s="24"/>
      <c r="J29" s="38">
        <f t="shared" si="1"/>
        <v>145.16</v>
      </c>
      <c r="K29" s="38">
        <v>145.16</v>
      </c>
      <c r="L29" s="24"/>
      <c r="M29" s="362">
        <f t="shared" si="2"/>
        <v>4.147428571428572</v>
      </c>
    </row>
    <row r="30" spans="1:13" s="54" customFormat="1" ht="15">
      <c r="A30" s="51">
        <f t="shared" si="3"/>
        <v>25</v>
      </c>
      <c r="B30" s="52" t="s">
        <v>104</v>
      </c>
      <c r="C30" s="52" t="s">
        <v>105</v>
      </c>
      <c r="D30" s="53">
        <v>21</v>
      </c>
      <c r="E30" s="53">
        <v>2</v>
      </c>
      <c r="F30" s="53">
        <v>35</v>
      </c>
      <c r="G30" s="38">
        <f t="shared" si="0"/>
        <v>146.34</v>
      </c>
      <c r="H30" s="38">
        <v>146.34</v>
      </c>
      <c r="I30" s="24"/>
      <c r="J30" s="38">
        <f t="shared" si="1"/>
        <v>146.34</v>
      </c>
      <c r="K30" s="38">
        <v>146.34</v>
      </c>
      <c r="L30" s="24"/>
      <c r="M30" s="362">
        <f t="shared" si="2"/>
        <v>4.1811428571428575</v>
      </c>
    </row>
    <row r="31" spans="1:13" s="54" customFormat="1" ht="15">
      <c r="A31" s="51">
        <f t="shared" si="3"/>
        <v>26</v>
      </c>
      <c r="B31" s="52" t="s">
        <v>104</v>
      </c>
      <c r="C31" s="52" t="s">
        <v>105</v>
      </c>
      <c r="D31" s="53">
        <v>21</v>
      </c>
      <c r="E31" s="53">
        <v>3</v>
      </c>
      <c r="F31" s="53">
        <v>34</v>
      </c>
      <c r="G31" s="38">
        <f t="shared" si="0"/>
        <v>139.44</v>
      </c>
      <c r="H31" s="38">
        <v>139.44</v>
      </c>
      <c r="I31" s="24"/>
      <c r="J31" s="38">
        <f t="shared" si="1"/>
        <v>139.44</v>
      </c>
      <c r="K31" s="38">
        <v>139.44</v>
      </c>
      <c r="L31" s="24"/>
      <c r="M31" s="362">
        <f t="shared" si="2"/>
        <v>4.101176470588236</v>
      </c>
    </row>
    <row r="32" spans="1:13" s="54" customFormat="1" ht="15">
      <c r="A32" s="51">
        <v>27</v>
      </c>
      <c r="B32" s="52" t="s">
        <v>104</v>
      </c>
      <c r="C32" s="52" t="s">
        <v>44</v>
      </c>
      <c r="D32" s="53">
        <v>13</v>
      </c>
      <c r="E32" s="53"/>
      <c r="F32" s="53">
        <v>70</v>
      </c>
      <c r="G32" s="38">
        <f t="shared" si="0"/>
        <v>659.33</v>
      </c>
      <c r="H32" s="38">
        <v>659.33</v>
      </c>
      <c r="I32" s="24"/>
      <c r="J32" s="38">
        <f t="shared" si="1"/>
        <v>659.33</v>
      </c>
      <c r="K32" s="38">
        <v>659.33</v>
      </c>
      <c r="L32" s="24"/>
      <c r="M32" s="362">
        <f t="shared" si="2"/>
        <v>9.419</v>
      </c>
    </row>
    <row r="33" spans="1:13" s="54" customFormat="1" ht="15">
      <c r="A33" s="51">
        <f t="shared" si="3"/>
        <v>28</v>
      </c>
      <c r="B33" s="52" t="s">
        <v>104</v>
      </c>
      <c r="C33" s="92" t="s">
        <v>40</v>
      </c>
      <c r="D33" s="93">
        <v>3</v>
      </c>
      <c r="E33" s="53"/>
      <c r="F33" s="53">
        <v>218</v>
      </c>
      <c r="G33" s="38">
        <f t="shared" si="0"/>
        <v>1016.57</v>
      </c>
      <c r="H33" s="38">
        <v>1016.57</v>
      </c>
      <c r="I33" s="24"/>
      <c r="J33" s="38">
        <f t="shared" si="1"/>
        <v>1016.57</v>
      </c>
      <c r="K33" s="38">
        <v>1016.57</v>
      </c>
      <c r="L33" s="24"/>
      <c r="M33" s="362">
        <f t="shared" si="2"/>
        <v>4.663165137614679</v>
      </c>
    </row>
    <row r="34" spans="1:13" s="54" customFormat="1" ht="15">
      <c r="A34" s="51">
        <f t="shared" si="3"/>
        <v>29</v>
      </c>
      <c r="B34" s="52" t="s">
        <v>104</v>
      </c>
      <c r="C34" s="92" t="s">
        <v>109</v>
      </c>
      <c r="D34" s="93">
        <v>75</v>
      </c>
      <c r="E34" s="53"/>
      <c r="F34" s="53">
        <v>2</v>
      </c>
      <c r="G34" s="38">
        <f>H34+I34</f>
        <v>0.38</v>
      </c>
      <c r="H34" s="38">
        <v>0.38</v>
      </c>
      <c r="I34" s="24"/>
      <c r="J34" s="38">
        <f>K34+L34</f>
        <v>0.38</v>
      </c>
      <c r="K34" s="38">
        <v>0.38</v>
      </c>
      <c r="L34" s="24"/>
      <c r="M34" s="362">
        <f>J34/F34</f>
        <v>0.19</v>
      </c>
    </row>
    <row r="35" spans="1:13" s="47" customFormat="1" ht="15">
      <c r="A35" s="55"/>
      <c r="B35" s="46"/>
      <c r="C35" s="56"/>
      <c r="D35" s="57"/>
      <c r="E35" s="57"/>
      <c r="F35" s="58">
        <f aca="true" t="shared" si="4" ref="F35:L35">SUM(F6:F34)</f>
        <v>1407</v>
      </c>
      <c r="G35" s="171">
        <f t="shared" si="4"/>
        <v>9250.8</v>
      </c>
      <c r="H35" s="171">
        <f t="shared" si="4"/>
        <v>9250.8</v>
      </c>
      <c r="I35" s="171">
        <f t="shared" si="4"/>
        <v>0</v>
      </c>
      <c r="J35" s="171">
        <f t="shared" si="4"/>
        <v>9250.8</v>
      </c>
      <c r="K35" s="171">
        <f t="shared" si="4"/>
        <v>9250.8</v>
      </c>
      <c r="L35" s="171">
        <f t="shared" si="4"/>
        <v>0</v>
      </c>
      <c r="M35" s="172"/>
    </row>
    <row r="36" spans="7:13" ht="15">
      <c r="G36" s="36"/>
      <c r="H36" s="36"/>
      <c r="I36" s="36"/>
      <c r="J36" s="36"/>
      <c r="K36" s="36"/>
      <c r="L36" s="36"/>
      <c r="M36" s="50"/>
    </row>
    <row r="37" spans="3:13" ht="15">
      <c r="C37" s="60"/>
      <c r="G37" s="173" t="s">
        <v>124</v>
      </c>
      <c r="H37" s="174"/>
      <c r="I37" s="174"/>
      <c r="J37" s="173" t="s">
        <v>124</v>
      </c>
      <c r="K37" s="174"/>
      <c r="L37" s="174"/>
      <c r="M37" s="174"/>
    </row>
  </sheetData>
  <sheetProtection/>
  <mergeCells count="15">
    <mergeCell ref="J3:L3"/>
    <mergeCell ref="K4:L4"/>
    <mergeCell ref="G3:I3"/>
    <mergeCell ref="G4:G5"/>
    <mergeCell ref="H4:I4"/>
    <mergeCell ref="A3:A5"/>
    <mergeCell ref="B3:B5"/>
    <mergeCell ref="C3:E3"/>
    <mergeCell ref="C4:C5"/>
    <mergeCell ref="D4:D5"/>
    <mergeCell ref="B1:M1"/>
    <mergeCell ref="M3:M5"/>
    <mergeCell ref="E4:E5"/>
    <mergeCell ref="F3:F5"/>
    <mergeCell ref="J4:J5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N32"/>
  <sheetViews>
    <sheetView view="pageBreakPreview" zoomScale="96" zoomScaleSheetLayoutView="96" zoomScalePageLayoutView="0" workbookViewId="0" topLeftCell="A1">
      <pane xSplit="6" ySplit="6" topLeftCell="G22" activePane="bottomRight" state="frozen"/>
      <selection pane="topLeft" activeCell="A1" sqref="A1"/>
      <selection pane="topRight" activeCell="G1" sqref="G1"/>
      <selection pane="bottomLeft" activeCell="A7" sqref="A7"/>
      <selection pane="bottomRight" activeCell="W28" sqref="W27:W28"/>
    </sheetView>
  </sheetViews>
  <sheetFormatPr defaultColWidth="9.140625" defaultRowHeight="15" outlineLevelCol="1"/>
  <cols>
    <col min="1" max="1" width="5.00390625" style="22" customWidth="1"/>
    <col min="2" max="2" width="15.7109375" style="22" customWidth="1"/>
    <col min="3" max="3" width="16.8515625" style="22" customWidth="1"/>
    <col min="4" max="4" width="6.8515625" style="29" customWidth="1"/>
    <col min="5" max="5" width="9.140625" style="29" customWidth="1"/>
    <col min="6" max="6" width="11.57421875" style="29" customWidth="1"/>
    <col min="7" max="9" width="12.8515625" style="48" hidden="1" customWidth="1" outlineLevel="1"/>
    <col min="10" max="10" width="12.8515625" style="48" customWidth="1" collapsed="1"/>
    <col min="11" max="12" width="12.8515625" style="48" customWidth="1"/>
    <col min="13" max="13" width="12.7109375" style="22" customWidth="1"/>
    <col min="14" max="16384" width="9.140625" style="22" customWidth="1"/>
  </cols>
  <sheetData>
    <row r="1" spans="2:12" ht="15">
      <c r="B1" s="214" t="s">
        <v>10</v>
      </c>
      <c r="C1" s="214"/>
      <c r="D1" s="214"/>
      <c r="E1" s="214"/>
      <c r="F1" s="214"/>
      <c r="G1" s="216"/>
      <c r="H1" s="216"/>
      <c r="I1" s="216"/>
      <c r="J1" s="216"/>
      <c r="K1" s="216"/>
      <c r="L1" s="216"/>
    </row>
    <row r="2" spans="3:6" ht="30.75" customHeight="1">
      <c r="C2" s="508"/>
      <c r="D2" s="508"/>
      <c r="E2" s="508"/>
      <c r="F2" s="508"/>
    </row>
    <row r="3" ht="15" customHeight="1">
      <c r="M3" s="71" t="s">
        <v>9</v>
      </c>
    </row>
    <row r="4" spans="1:13" ht="29.25" customHeight="1">
      <c r="A4" s="410" t="s">
        <v>0</v>
      </c>
      <c r="B4" s="410" t="s">
        <v>12</v>
      </c>
      <c r="C4" s="410" t="s">
        <v>1</v>
      </c>
      <c r="D4" s="410"/>
      <c r="E4" s="410"/>
      <c r="F4" s="423" t="s">
        <v>57</v>
      </c>
      <c r="G4" s="505" t="s">
        <v>141</v>
      </c>
      <c r="H4" s="506"/>
      <c r="I4" s="506"/>
      <c r="J4" s="505" t="s">
        <v>142</v>
      </c>
      <c r="K4" s="506"/>
      <c r="L4" s="506"/>
      <c r="M4" s="416" t="s">
        <v>79</v>
      </c>
    </row>
    <row r="5" spans="1:13" ht="13.5" customHeight="1">
      <c r="A5" s="410"/>
      <c r="B5" s="410"/>
      <c r="C5" s="410" t="s">
        <v>2</v>
      </c>
      <c r="D5" s="410" t="s">
        <v>3</v>
      </c>
      <c r="E5" s="410" t="s">
        <v>4</v>
      </c>
      <c r="F5" s="424"/>
      <c r="G5" s="420" t="s">
        <v>5</v>
      </c>
      <c r="H5" s="421" t="s">
        <v>11</v>
      </c>
      <c r="I5" s="422"/>
      <c r="J5" s="420" t="s">
        <v>5</v>
      </c>
      <c r="K5" s="421" t="s">
        <v>11</v>
      </c>
      <c r="L5" s="422"/>
      <c r="M5" s="417"/>
    </row>
    <row r="6" spans="1:13" ht="45">
      <c r="A6" s="410"/>
      <c r="B6" s="410"/>
      <c r="C6" s="410"/>
      <c r="D6" s="410"/>
      <c r="E6" s="410"/>
      <c r="F6" s="425"/>
      <c r="G6" s="420"/>
      <c r="H6" s="275" t="s">
        <v>6</v>
      </c>
      <c r="I6" s="275" t="s">
        <v>7</v>
      </c>
      <c r="J6" s="420"/>
      <c r="K6" s="275" t="s">
        <v>6</v>
      </c>
      <c r="L6" s="275" t="s">
        <v>7</v>
      </c>
      <c r="M6" s="418"/>
    </row>
    <row r="7" spans="1:6" s="66" customFormat="1" ht="15">
      <c r="A7" s="507" t="s">
        <v>85</v>
      </c>
      <c r="B7" s="507"/>
      <c r="C7" s="507"/>
      <c r="D7" s="507"/>
      <c r="E7" s="507"/>
      <c r="F7" s="507"/>
    </row>
    <row r="8" spans="1:13" ht="15">
      <c r="A8" s="245">
        <v>1</v>
      </c>
      <c r="B8" s="62" t="s">
        <v>75</v>
      </c>
      <c r="C8" s="116" t="s">
        <v>21</v>
      </c>
      <c r="D8" s="243">
        <v>22</v>
      </c>
      <c r="E8" s="245"/>
      <c r="F8" s="245">
        <v>80</v>
      </c>
      <c r="G8" s="72">
        <f>SUM(H8:I8)</f>
        <v>1948.71</v>
      </c>
      <c r="H8" s="178">
        <v>1670.41</v>
      </c>
      <c r="I8" s="178">
        <v>278.3</v>
      </c>
      <c r="J8" s="72">
        <f>SUM(K8:L8)</f>
        <v>1948.71</v>
      </c>
      <c r="K8" s="178">
        <v>1670.41</v>
      </c>
      <c r="L8" s="178">
        <v>278.3</v>
      </c>
      <c r="M8" s="244">
        <f>J8/F8</f>
        <v>24.358875</v>
      </c>
    </row>
    <row r="9" spans="1:13" s="66" customFormat="1" ht="15">
      <c r="A9" s="186">
        <f>1+A8</f>
        <v>2</v>
      </c>
      <c r="B9" s="62" t="s">
        <v>75</v>
      </c>
      <c r="C9" s="69" t="s">
        <v>21</v>
      </c>
      <c r="D9" s="185">
        <v>26</v>
      </c>
      <c r="E9" s="186"/>
      <c r="F9" s="186">
        <v>42</v>
      </c>
      <c r="G9" s="72">
        <f>SUM(H9:I9)</f>
        <v>584.5</v>
      </c>
      <c r="H9" s="167">
        <v>581.9</v>
      </c>
      <c r="I9" s="178">
        <v>2.6</v>
      </c>
      <c r="J9" s="72">
        <f>SUM(K9:L9)</f>
        <v>584.5</v>
      </c>
      <c r="K9" s="167">
        <v>581.9</v>
      </c>
      <c r="L9" s="178">
        <v>2.6</v>
      </c>
      <c r="M9" s="361">
        <f aca="true" t="shared" si="0" ref="M9:M30">J9/F9</f>
        <v>13.916666666666666</v>
      </c>
    </row>
    <row r="10" spans="1:13" ht="15">
      <c r="A10" s="245">
        <f aca="true" t="shared" si="1" ref="A10:A31">1+A9</f>
        <v>3</v>
      </c>
      <c r="B10" s="62" t="s">
        <v>75</v>
      </c>
      <c r="C10" s="89" t="s">
        <v>19</v>
      </c>
      <c r="D10" s="243">
        <v>22</v>
      </c>
      <c r="E10" s="24"/>
      <c r="F10" s="243">
        <v>48</v>
      </c>
      <c r="G10" s="72">
        <f>SUM(H10:I10)</f>
        <v>84.18</v>
      </c>
      <c r="H10" s="178">
        <v>84.18</v>
      </c>
      <c r="I10" s="178"/>
      <c r="J10" s="72">
        <f>SUM(K10:L10)</f>
        <v>84.18</v>
      </c>
      <c r="K10" s="178">
        <v>84.18</v>
      </c>
      <c r="L10" s="178"/>
      <c r="M10" s="361">
        <f t="shared" si="0"/>
        <v>1.7537500000000001</v>
      </c>
    </row>
    <row r="11" spans="1:13" ht="15">
      <c r="A11" s="363">
        <f t="shared" si="1"/>
        <v>4</v>
      </c>
      <c r="B11" s="62" t="s">
        <v>75</v>
      </c>
      <c r="C11" s="62" t="s">
        <v>60</v>
      </c>
      <c r="D11" s="41">
        <v>11</v>
      </c>
      <c r="E11" s="41"/>
      <c r="F11" s="41">
        <v>27</v>
      </c>
      <c r="G11" s="72">
        <f aca="true" t="shared" si="2" ref="G11:G31">SUM(H11:I11)</f>
        <v>594.9000000000001</v>
      </c>
      <c r="H11" s="167">
        <v>303.8</v>
      </c>
      <c r="I11" s="178">
        <v>291.1</v>
      </c>
      <c r="J11" s="72">
        <f aca="true" t="shared" si="3" ref="J11:J31">SUM(K11:L11)</f>
        <v>594.9000000000001</v>
      </c>
      <c r="K11" s="167">
        <v>303.8</v>
      </c>
      <c r="L11" s="178">
        <v>291.1</v>
      </c>
      <c r="M11" s="361">
        <f t="shared" si="0"/>
        <v>22.033333333333335</v>
      </c>
    </row>
    <row r="12" spans="1:13" ht="15">
      <c r="A12" s="363">
        <f t="shared" si="1"/>
        <v>5</v>
      </c>
      <c r="B12" s="62" t="s">
        <v>75</v>
      </c>
      <c r="C12" s="62" t="s">
        <v>60</v>
      </c>
      <c r="D12" s="41">
        <v>13</v>
      </c>
      <c r="E12" s="41"/>
      <c r="F12" s="41">
        <v>8</v>
      </c>
      <c r="G12" s="72">
        <f t="shared" si="2"/>
        <v>186.89999999999998</v>
      </c>
      <c r="H12" s="167">
        <v>67.6</v>
      </c>
      <c r="I12" s="178">
        <v>119.3</v>
      </c>
      <c r="J12" s="72">
        <f t="shared" si="3"/>
        <v>186.89999999999998</v>
      </c>
      <c r="K12" s="167">
        <v>67.6</v>
      </c>
      <c r="L12" s="178">
        <v>119.3</v>
      </c>
      <c r="M12" s="361">
        <f t="shared" si="0"/>
        <v>23.362499999999997</v>
      </c>
    </row>
    <row r="13" spans="1:13" ht="15">
      <c r="A13" s="363">
        <f t="shared" si="1"/>
        <v>6</v>
      </c>
      <c r="B13" s="62" t="s">
        <v>75</v>
      </c>
      <c r="C13" s="62" t="s">
        <v>60</v>
      </c>
      <c r="D13" s="41">
        <v>16</v>
      </c>
      <c r="E13" s="41"/>
      <c r="F13" s="41">
        <v>27</v>
      </c>
      <c r="G13" s="72">
        <f t="shared" si="2"/>
        <v>775.1</v>
      </c>
      <c r="H13" s="167">
        <v>470</v>
      </c>
      <c r="I13" s="178">
        <v>305.1</v>
      </c>
      <c r="J13" s="72">
        <f t="shared" si="3"/>
        <v>775.1</v>
      </c>
      <c r="K13" s="167">
        <v>470</v>
      </c>
      <c r="L13" s="178">
        <v>305.1</v>
      </c>
      <c r="M13" s="361">
        <f t="shared" si="0"/>
        <v>28.70740740740741</v>
      </c>
    </row>
    <row r="14" spans="1:13" ht="15">
      <c r="A14" s="363">
        <f t="shared" si="1"/>
        <v>7</v>
      </c>
      <c r="B14" s="62" t="s">
        <v>75</v>
      </c>
      <c r="C14" s="62" t="s">
        <v>16</v>
      </c>
      <c r="D14" s="236">
        <v>23</v>
      </c>
      <c r="E14" s="236" t="s">
        <v>17</v>
      </c>
      <c r="F14" s="236">
        <v>109</v>
      </c>
      <c r="G14" s="72">
        <f t="shared" si="2"/>
        <v>871.57</v>
      </c>
      <c r="H14" s="167">
        <v>868.87</v>
      </c>
      <c r="I14" s="178">
        <v>2.7</v>
      </c>
      <c r="J14" s="72">
        <f t="shared" si="3"/>
        <v>871.57</v>
      </c>
      <c r="K14" s="167">
        <v>868.87</v>
      </c>
      <c r="L14" s="178">
        <v>2.7</v>
      </c>
      <c r="M14" s="361">
        <f t="shared" si="0"/>
        <v>7.99605504587156</v>
      </c>
    </row>
    <row r="15" spans="1:13" ht="15">
      <c r="A15" s="363">
        <f t="shared" si="1"/>
        <v>8</v>
      </c>
      <c r="B15" s="62" t="s">
        <v>75</v>
      </c>
      <c r="C15" s="62" t="s">
        <v>43</v>
      </c>
      <c r="D15" s="42">
        <v>2</v>
      </c>
      <c r="E15" s="106"/>
      <c r="F15" s="106">
        <v>12</v>
      </c>
      <c r="G15" s="72">
        <f t="shared" si="2"/>
        <v>1.9</v>
      </c>
      <c r="H15" s="167">
        <v>1.9</v>
      </c>
      <c r="I15" s="178"/>
      <c r="J15" s="72">
        <f t="shared" si="3"/>
        <v>1.9</v>
      </c>
      <c r="K15" s="167">
        <v>1.9</v>
      </c>
      <c r="L15" s="178"/>
      <c r="M15" s="361">
        <f t="shared" si="0"/>
        <v>0.15833333333333333</v>
      </c>
    </row>
    <row r="16" spans="1:13" ht="15">
      <c r="A16" s="363">
        <f t="shared" si="1"/>
        <v>9</v>
      </c>
      <c r="B16" s="62" t="s">
        <v>75</v>
      </c>
      <c r="C16" s="62" t="s">
        <v>43</v>
      </c>
      <c r="D16" s="97">
        <v>13</v>
      </c>
      <c r="E16" s="97"/>
      <c r="F16" s="97">
        <v>23</v>
      </c>
      <c r="G16" s="72">
        <f t="shared" si="2"/>
        <v>237.8</v>
      </c>
      <c r="H16" s="167">
        <v>116.5</v>
      </c>
      <c r="I16" s="178">
        <v>121.3</v>
      </c>
      <c r="J16" s="72">
        <f t="shared" si="3"/>
        <v>237.8</v>
      </c>
      <c r="K16" s="167">
        <v>116.5</v>
      </c>
      <c r="L16" s="178">
        <v>121.3</v>
      </c>
      <c r="M16" s="361">
        <f t="shared" si="0"/>
        <v>10.339130434782609</v>
      </c>
    </row>
    <row r="17" spans="1:13" ht="15">
      <c r="A17" s="363">
        <f t="shared" si="1"/>
        <v>10</v>
      </c>
      <c r="B17" s="62" t="s">
        <v>75</v>
      </c>
      <c r="C17" s="69" t="s">
        <v>30</v>
      </c>
      <c r="D17" s="42">
        <v>22</v>
      </c>
      <c r="E17" s="42"/>
      <c r="F17" s="42">
        <v>12</v>
      </c>
      <c r="G17" s="72">
        <f t="shared" si="2"/>
        <v>21.3</v>
      </c>
      <c r="H17" s="167">
        <v>21.3</v>
      </c>
      <c r="I17" s="178"/>
      <c r="J17" s="72">
        <f t="shared" si="3"/>
        <v>21.3</v>
      </c>
      <c r="K17" s="167">
        <v>21.3</v>
      </c>
      <c r="L17" s="178"/>
      <c r="M17" s="361">
        <f t="shared" si="0"/>
        <v>1.7750000000000001</v>
      </c>
    </row>
    <row r="18" spans="1:13" ht="15">
      <c r="A18" s="363">
        <f t="shared" si="1"/>
        <v>11</v>
      </c>
      <c r="B18" s="62" t="s">
        <v>75</v>
      </c>
      <c r="C18" s="62" t="s">
        <v>78</v>
      </c>
      <c r="D18" s="236">
        <v>15</v>
      </c>
      <c r="E18" s="236"/>
      <c r="F18" s="236">
        <v>41</v>
      </c>
      <c r="G18" s="72">
        <f t="shared" si="2"/>
        <v>101.1</v>
      </c>
      <c r="H18" s="167">
        <v>101.1</v>
      </c>
      <c r="I18" s="178"/>
      <c r="J18" s="72">
        <f t="shared" si="3"/>
        <v>101.1</v>
      </c>
      <c r="K18" s="167">
        <v>101.1</v>
      </c>
      <c r="L18" s="178"/>
      <c r="M18" s="361">
        <f t="shared" si="0"/>
        <v>2.4658536585365853</v>
      </c>
    </row>
    <row r="19" spans="1:14" ht="15">
      <c r="A19" s="363">
        <f t="shared" si="1"/>
        <v>12</v>
      </c>
      <c r="B19" s="62" t="s">
        <v>75</v>
      </c>
      <c r="C19" s="116" t="s">
        <v>64</v>
      </c>
      <c r="D19" s="42">
        <v>17</v>
      </c>
      <c r="E19" s="42" t="s">
        <v>18</v>
      </c>
      <c r="F19" s="42">
        <v>40</v>
      </c>
      <c r="G19" s="72">
        <f>H19</f>
        <v>137.35</v>
      </c>
      <c r="H19" s="178">
        <v>137.35</v>
      </c>
      <c r="I19" s="178"/>
      <c r="J19" s="72">
        <f>K19</f>
        <v>137.35</v>
      </c>
      <c r="K19" s="178">
        <v>137.35</v>
      </c>
      <c r="L19" s="178"/>
      <c r="M19" s="244">
        <f>J19/F19</f>
        <v>3.43375</v>
      </c>
      <c r="N19" s="251" t="s">
        <v>140</v>
      </c>
    </row>
    <row r="20" spans="1:13" ht="15">
      <c r="A20" s="363">
        <f t="shared" si="1"/>
        <v>13</v>
      </c>
      <c r="B20" s="62" t="s">
        <v>75</v>
      </c>
      <c r="C20" s="62" t="s">
        <v>64</v>
      </c>
      <c r="D20" s="245">
        <v>37</v>
      </c>
      <c r="E20" s="245" t="s">
        <v>17</v>
      </c>
      <c r="F20" s="245">
        <v>21</v>
      </c>
      <c r="G20" s="72">
        <f t="shared" si="2"/>
        <v>41.59</v>
      </c>
      <c r="H20" s="178">
        <v>41.59</v>
      </c>
      <c r="I20" s="178"/>
      <c r="J20" s="72">
        <f t="shared" si="3"/>
        <v>41.59</v>
      </c>
      <c r="K20" s="178">
        <v>41.59</v>
      </c>
      <c r="L20" s="178"/>
      <c r="M20" s="361">
        <f t="shared" si="0"/>
        <v>1.9804761904761907</v>
      </c>
    </row>
    <row r="21" spans="1:13" ht="15">
      <c r="A21" s="363">
        <f t="shared" si="1"/>
        <v>14</v>
      </c>
      <c r="B21" s="62" t="s">
        <v>75</v>
      </c>
      <c r="C21" s="229" t="s">
        <v>64</v>
      </c>
      <c r="D21" s="230">
        <v>41</v>
      </c>
      <c r="E21" s="64"/>
      <c r="F21" s="63">
        <v>18</v>
      </c>
      <c r="G21" s="72">
        <f t="shared" si="2"/>
        <v>168.2</v>
      </c>
      <c r="H21" s="178">
        <v>168.2</v>
      </c>
      <c r="I21" s="178"/>
      <c r="J21" s="72">
        <f t="shared" si="3"/>
        <v>168.2</v>
      </c>
      <c r="K21" s="178">
        <v>168.2</v>
      </c>
      <c r="L21" s="178"/>
      <c r="M21" s="361">
        <f t="shared" si="0"/>
        <v>9.344444444444443</v>
      </c>
    </row>
    <row r="22" spans="1:13" ht="15">
      <c r="A22" s="363">
        <f t="shared" si="1"/>
        <v>15</v>
      </c>
      <c r="B22" s="62" t="s">
        <v>75</v>
      </c>
      <c r="C22" s="231" t="s">
        <v>64</v>
      </c>
      <c r="D22" s="127">
        <v>43</v>
      </c>
      <c r="E22" s="41"/>
      <c r="F22" s="41">
        <v>35</v>
      </c>
      <c r="G22" s="72">
        <f t="shared" si="2"/>
        <v>349.1</v>
      </c>
      <c r="H22" s="178">
        <v>254.2</v>
      </c>
      <c r="I22" s="178">
        <v>94.9</v>
      </c>
      <c r="J22" s="72">
        <f t="shared" si="3"/>
        <v>349.1</v>
      </c>
      <c r="K22" s="178">
        <v>254.2</v>
      </c>
      <c r="L22" s="178">
        <v>94.9</v>
      </c>
      <c r="M22" s="361">
        <f t="shared" si="0"/>
        <v>9.974285714285715</v>
      </c>
    </row>
    <row r="23" spans="1:13" ht="15">
      <c r="A23" s="363">
        <f t="shared" si="1"/>
        <v>16</v>
      </c>
      <c r="B23" s="62" t="s">
        <v>75</v>
      </c>
      <c r="C23" s="116" t="s">
        <v>54</v>
      </c>
      <c r="D23" s="235">
        <v>3</v>
      </c>
      <c r="E23" s="24" t="s">
        <v>17</v>
      </c>
      <c r="F23" s="235">
        <v>47</v>
      </c>
      <c r="G23" s="72">
        <f t="shared" si="2"/>
        <v>70.6</v>
      </c>
      <c r="H23" s="178">
        <v>70.6</v>
      </c>
      <c r="I23" s="178"/>
      <c r="J23" s="72">
        <f t="shared" si="3"/>
        <v>70.6</v>
      </c>
      <c r="K23" s="178">
        <v>70.6</v>
      </c>
      <c r="L23" s="178"/>
      <c r="M23" s="361">
        <f t="shared" si="0"/>
        <v>1.502127659574468</v>
      </c>
    </row>
    <row r="24" spans="1:13" ht="15">
      <c r="A24" s="363">
        <f t="shared" si="1"/>
        <v>17</v>
      </c>
      <c r="B24" s="62" t="s">
        <v>75</v>
      </c>
      <c r="C24" s="67" t="s">
        <v>67</v>
      </c>
      <c r="D24" s="68">
        <v>6</v>
      </c>
      <c r="E24" s="68"/>
      <c r="F24" s="68">
        <v>8</v>
      </c>
      <c r="G24" s="72">
        <f t="shared" si="2"/>
        <v>58.3</v>
      </c>
      <c r="H24" s="167">
        <v>49.8</v>
      </c>
      <c r="I24" s="178">
        <v>8.5</v>
      </c>
      <c r="J24" s="72">
        <f t="shared" si="3"/>
        <v>58.3</v>
      </c>
      <c r="K24" s="167">
        <v>49.8</v>
      </c>
      <c r="L24" s="178">
        <v>8.5</v>
      </c>
      <c r="M24" s="361">
        <f t="shared" si="0"/>
        <v>7.2875</v>
      </c>
    </row>
    <row r="25" spans="1:13" ht="15">
      <c r="A25" s="363">
        <f t="shared" si="1"/>
        <v>18</v>
      </c>
      <c r="B25" s="62" t="s">
        <v>75</v>
      </c>
      <c r="C25" s="69" t="s">
        <v>67</v>
      </c>
      <c r="D25" s="42">
        <v>9</v>
      </c>
      <c r="E25" s="41"/>
      <c r="F25" s="41">
        <v>12</v>
      </c>
      <c r="G25" s="72">
        <f t="shared" si="2"/>
        <v>86.3</v>
      </c>
      <c r="H25" s="167">
        <v>86.3</v>
      </c>
      <c r="I25" s="178"/>
      <c r="J25" s="72">
        <f t="shared" si="3"/>
        <v>86.3</v>
      </c>
      <c r="K25" s="167">
        <v>86.3</v>
      </c>
      <c r="L25" s="178"/>
      <c r="M25" s="361">
        <f t="shared" si="0"/>
        <v>7.191666666666666</v>
      </c>
    </row>
    <row r="26" spans="1:13" ht="15">
      <c r="A26" s="363">
        <f t="shared" si="1"/>
        <v>19</v>
      </c>
      <c r="B26" s="62" t="s">
        <v>75</v>
      </c>
      <c r="C26" s="62" t="s">
        <v>67</v>
      </c>
      <c r="D26" s="41">
        <v>10</v>
      </c>
      <c r="E26" s="41"/>
      <c r="F26" s="41">
        <v>12</v>
      </c>
      <c r="G26" s="72">
        <f t="shared" si="2"/>
        <v>130</v>
      </c>
      <c r="H26" s="167">
        <v>106.6</v>
      </c>
      <c r="I26" s="178">
        <v>23.4</v>
      </c>
      <c r="J26" s="72">
        <f t="shared" si="3"/>
        <v>130</v>
      </c>
      <c r="K26" s="167">
        <v>106.6</v>
      </c>
      <c r="L26" s="178">
        <v>23.4</v>
      </c>
      <c r="M26" s="361">
        <f t="shared" si="0"/>
        <v>10.833333333333334</v>
      </c>
    </row>
    <row r="27" spans="1:13" ht="15">
      <c r="A27" s="363">
        <f t="shared" si="1"/>
        <v>20</v>
      </c>
      <c r="B27" s="62" t="s">
        <v>75</v>
      </c>
      <c r="C27" s="62" t="s">
        <v>68</v>
      </c>
      <c r="D27" s="123">
        <v>1</v>
      </c>
      <c r="E27" s="123"/>
      <c r="F27" s="123">
        <v>12</v>
      </c>
      <c r="G27" s="72">
        <f t="shared" si="2"/>
        <v>15.100000000000001</v>
      </c>
      <c r="H27" s="167">
        <v>4.7</v>
      </c>
      <c r="I27" s="178">
        <v>10.4</v>
      </c>
      <c r="J27" s="72">
        <f t="shared" si="3"/>
        <v>15.100000000000001</v>
      </c>
      <c r="K27" s="167">
        <v>4.7</v>
      </c>
      <c r="L27" s="178">
        <v>10.4</v>
      </c>
      <c r="M27" s="361">
        <f t="shared" si="0"/>
        <v>1.2583333333333335</v>
      </c>
    </row>
    <row r="28" spans="1:13" ht="15">
      <c r="A28" s="363">
        <f t="shared" si="1"/>
        <v>21</v>
      </c>
      <c r="B28" s="62" t="s">
        <v>75</v>
      </c>
      <c r="C28" s="90" t="s">
        <v>68</v>
      </c>
      <c r="D28" s="65">
        <v>3</v>
      </c>
      <c r="E28" s="65" t="s">
        <v>18</v>
      </c>
      <c r="F28" s="65">
        <v>12</v>
      </c>
      <c r="G28" s="72">
        <f t="shared" si="2"/>
        <v>25.3</v>
      </c>
      <c r="H28" s="167">
        <v>25.3</v>
      </c>
      <c r="I28" s="178"/>
      <c r="J28" s="72">
        <f t="shared" si="3"/>
        <v>25.3</v>
      </c>
      <c r="K28" s="167">
        <v>25.3</v>
      </c>
      <c r="L28" s="178"/>
      <c r="M28" s="361">
        <f t="shared" si="0"/>
        <v>2.1083333333333334</v>
      </c>
    </row>
    <row r="29" spans="1:13" s="50" customFormat="1" ht="15">
      <c r="A29" s="363">
        <f t="shared" si="1"/>
        <v>22</v>
      </c>
      <c r="B29" s="62" t="s">
        <v>75</v>
      </c>
      <c r="C29" s="69" t="s">
        <v>76</v>
      </c>
      <c r="D29" s="42">
        <v>9</v>
      </c>
      <c r="E29" s="102"/>
      <c r="F29" s="102">
        <v>52</v>
      </c>
      <c r="G29" s="72">
        <f t="shared" si="2"/>
        <v>688.1</v>
      </c>
      <c r="H29" s="167">
        <v>411</v>
      </c>
      <c r="I29" s="178">
        <v>277.1</v>
      </c>
      <c r="J29" s="72">
        <f t="shared" si="3"/>
        <v>688.1</v>
      </c>
      <c r="K29" s="167">
        <v>411</v>
      </c>
      <c r="L29" s="178">
        <v>277.1</v>
      </c>
      <c r="M29" s="361">
        <f t="shared" si="0"/>
        <v>13.232692307692307</v>
      </c>
    </row>
    <row r="30" spans="1:13" s="50" customFormat="1" ht="15">
      <c r="A30" s="363">
        <f t="shared" si="1"/>
        <v>23</v>
      </c>
      <c r="B30" s="62" t="s">
        <v>75</v>
      </c>
      <c r="C30" s="69" t="s">
        <v>71</v>
      </c>
      <c r="D30" s="42">
        <v>33</v>
      </c>
      <c r="E30" s="123"/>
      <c r="F30" s="123">
        <v>16</v>
      </c>
      <c r="G30" s="72">
        <f t="shared" si="2"/>
        <v>11.4</v>
      </c>
      <c r="H30" s="167"/>
      <c r="I30" s="178">
        <v>11.4</v>
      </c>
      <c r="J30" s="72">
        <f t="shared" si="3"/>
        <v>11.4</v>
      </c>
      <c r="K30" s="167"/>
      <c r="L30" s="178">
        <v>11.4</v>
      </c>
      <c r="M30" s="361">
        <f t="shared" si="0"/>
        <v>0.7125</v>
      </c>
    </row>
    <row r="31" spans="1:13" s="50" customFormat="1" ht="15">
      <c r="A31" s="363">
        <f t="shared" si="1"/>
        <v>24</v>
      </c>
      <c r="B31" s="62" t="s">
        <v>75</v>
      </c>
      <c r="C31" s="62" t="s">
        <v>77</v>
      </c>
      <c r="D31" s="236">
        <v>48</v>
      </c>
      <c r="E31" s="236" t="s">
        <v>18</v>
      </c>
      <c r="F31" s="236">
        <v>12</v>
      </c>
      <c r="G31" s="72">
        <f t="shared" si="2"/>
        <v>135.79999999999998</v>
      </c>
      <c r="H31" s="237">
        <v>135.1</v>
      </c>
      <c r="I31" s="238">
        <v>0.7</v>
      </c>
      <c r="J31" s="72">
        <f t="shared" si="3"/>
        <v>135.79999999999998</v>
      </c>
      <c r="K31" s="237">
        <v>135.1</v>
      </c>
      <c r="L31" s="238">
        <v>0.7</v>
      </c>
      <c r="M31" s="361">
        <f>J31/F31</f>
        <v>11.316666666666665</v>
      </c>
    </row>
    <row r="32" spans="1:13" s="47" customFormat="1" ht="15">
      <c r="A32" s="46"/>
      <c r="B32" s="46" t="s">
        <v>8</v>
      </c>
      <c r="C32" s="46"/>
      <c r="D32" s="55"/>
      <c r="E32" s="55"/>
      <c r="F32" s="55">
        <f aca="true" t="shared" si="4" ref="F32:L32">SUM(F8:F31)</f>
        <v>726</v>
      </c>
      <c r="G32" s="73">
        <f t="shared" si="4"/>
        <v>7325.100000000002</v>
      </c>
      <c r="H32" s="73">
        <f t="shared" si="4"/>
        <v>5778.300000000002</v>
      </c>
      <c r="I32" s="73">
        <f t="shared" si="4"/>
        <v>1546.8000000000004</v>
      </c>
      <c r="J32" s="73">
        <f t="shared" si="4"/>
        <v>7325.100000000002</v>
      </c>
      <c r="K32" s="73">
        <f t="shared" si="4"/>
        <v>5778.300000000002</v>
      </c>
      <c r="L32" s="73">
        <f t="shared" si="4"/>
        <v>1546.8000000000004</v>
      </c>
      <c r="M32" s="190"/>
    </row>
  </sheetData>
  <sheetProtection/>
  <mergeCells count="16">
    <mergeCell ref="J4:L4"/>
    <mergeCell ref="J5:J6"/>
    <mergeCell ref="K5:L5"/>
    <mergeCell ref="C2:F2"/>
    <mergeCell ref="F4:F6"/>
    <mergeCell ref="D5:D6"/>
    <mergeCell ref="M4:M6"/>
    <mergeCell ref="G4:I4"/>
    <mergeCell ref="G5:G6"/>
    <mergeCell ref="H5:I5"/>
    <mergeCell ref="A7:F7"/>
    <mergeCell ref="A4:A6"/>
    <mergeCell ref="B4:B6"/>
    <mergeCell ref="C4:E4"/>
    <mergeCell ref="C5:C6"/>
    <mergeCell ref="E5:E6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portrait" paperSize="9" scale="5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M31"/>
  <sheetViews>
    <sheetView view="pageBreakPreview" zoomScaleSheetLayoutView="100" zoomScalePageLayoutView="0" workbookViewId="0" topLeftCell="A1">
      <pane xSplit="6" ySplit="6" topLeftCell="J22" activePane="bottomRight" state="frozen"/>
      <selection pane="topLeft" activeCell="A1" sqref="A1"/>
      <selection pane="topRight" activeCell="G1" sqref="G1"/>
      <selection pane="bottomLeft" activeCell="A7" sqref="A7"/>
      <selection pane="bottomRight" activeCell="S15" sqref="S15"/>
    </sheetView>
  </sheetViews>
  <sheetFormatPr defaultColWidth="9.140625" defaultRowHeight="15" outlineLevelCol="1"/>
  <cols>
    <col min="1" max="1" width="5.00390625" style="22" customWidth="1"/>
    <col min="2" max="2" width="28.57421875" style="22" bestFit="1" customWidth="1"/>
    <col min="3" max="3" width="20.8515625" style="22" bestFit="1" customWidth="1"/>
    <col min="4" max="4" width="9.140625" style="29" customWidth="1"/>
    <col min="5" max="5" width="8.7109375" style="29" customWidth="1"/>
    <col min="6" max="6" width="10.8515625" style="29" customWidth="1"/>
    <col min="7" max="9" width="12.8515625" style="85" hidden="1" customWidth="1" outlineLevel="1"/>
    <col min="10" max="10" width="12.8515625" style="85" customWidth="1" collapsed="1"/>
    <col min="11" max="12" width="12.8515625" style="85" customWidth="1"/>
    <col min="13" max="13" width="15.28125" style="48" customWidth="1"/>
    <col min="14" max="16384" width="9.140625" style="22" customWidth="1"/>
  </cols>
  <sheetData>
    <row r="1" spans="2:13" ht="15">
      <c r="B1" s="221" t="s">
        <v>10</v>
      </c>
      <c r="C1" s="221"/>
      <c r="D1" s="221"/>
      <c r="E1" s="221"/>
      <c r="F1" s="221"/>
      <c r="G1" s="22"/>
      <c r="H1" s="22"/>
      <c r="I1" s="22"/>
      <c r="J1" s="22"/>
      <c r="K1" s="22"/>
      <c r="L1" s="22"/>
      <c r="M1" s="22"/>
    </row>
    <row r="2" spans="3:6" ht="38.25" customHeight="1">
      <c r="C2" s="7"/>
      <c r="D2" s="509"/>
      <c r="E2" s="509"/>
      <c r="F2" s="509"/>
    </row>
    <row r="3" spans="7:13" ht="15">
      <c r="G3" s="86"/>
      <c r="H3" s="86"/>
      <c r="I3" s="86"/>
      <c r="J3" s="86"/>
      <c r="K3" s="86"/>
      <c r="L3" s="86"/>
      <c r="M3" s="36" t="s">
        <v>9</v>
      </c>
    </row>
    <row r="4" spans="1:13" ht="29.25" customHeight="1">
      <c r="A4" s="501" t="s">
        <v>0</v>
      </c>
      <c r="B4" s="501" t="s">
        <v>12</v>
      </c>
      <c r="C4" s="501" t="s">
        <v>1</v>
      </c>
      <c r="D4" s="501"/>
      <c r="E4" s="501"/>
      <c r="F4" s="469" t="s">
        <v>57</v>
      </c>
      <c r="G4" s="513" t="s">
        <v>141</v>
      </c>
      <c r="H4" s="513"/>
      <c r="I4" s="513"/>
      <c r="J4" s="513" t="s">
        <v>142</v>
      </c>
      <c r="K4" s="513"/>
      <c r="L4" s="513"/>
      <c r="M4" s="514" t="s">
        <v>79</v>
      </c>
    </row>
    <row r="5" spans="1:13" ht="13.5" customHeight="1">
      <c r="A5" s="501"/>
      <c r="B5" s="501"/>
      <c r="C5" s="501" t="s">
        <v>2</v>
      </c>
      <c r="D5" s="501" t="s">
        <v>3</v>
      </c>
      <c r="E5" s="501" t="s">
        <v>4</v>
      </c>
      <c r="F5" s="470"/>
      <c r="G5" s="510" t="s">
        <v>5</v>
      </c>
      <c r="H5" s="511" t="s">
        <v>11</v>
      </c>
      <c r="I5" s="512"/>
      <c r="J5" s="510" t="s">
        <v>5</v>
      </c>
      <c r="K5" s="511" t="s">
        <v>11</v>
      </c>
      <c r="L5" s="512"/>
      <c r="M5" s="515"/>
    </row>
    <row r="6" spans="1:13" ht="45">
      <c r="A6" s="501"/>
      <c r="B6" s="501"/>
      <c r="C6" s="501"/>
      <c r="D6" s="501"/>
      <c r="E6" s="501"/>
      <c r="F6" s="471"/>
      <c r="G6" s="510"/>
      <c r="H6" s="87" t="s">
        <v>6</v>
      </c>
      <c r="I6" s="87" t="s">
        <v>7</v>
      </c>
      <c r="J6" s="510"/>
      <c r="K6" s="87" t="s">
        <v>6</v>
      </c>
      <c r="L6" s="87" t="s">
        <v>7</v>
      </c>
      <c r="M6" s="516"/>
    </row>
    <row r="7" spans="1:13" ht="15">
      <c r="A7" s="112">
        <v>1</v>
      </c>
      <c r="B7" s="23" t="s">
        <v>73</v>
      </c>
      <c r="C7" s="23" t="s">
        <v>19</v>
      </c>
      <c r="D7" s="28">
        <v>10</v>
      </c>
      <c r="E7" s="28"/>
      <c r="F7" s="24">
        <f>'[2]МКД'!$H$32</f>
        <v>72</v>
      </c>
      <c r="G7" s="180">
        <f>H7+I7</f>
        <v>340.94100000000003</v>
      </c>
      <c r="H7" s="72">
        <v>157.718</v>
      </c>
      <c r="I7" s="72">
        <v>183.223</v>
      </c>
      <c r="J7" s="180">
        <f>K7+L7</f>
        <v>340.94100000000003</v>
      </c>
      <c r="K7" s="72">
        <v>157.718</v>
      </c>
      <c r="L7" s="72">
        <v>183.223</v>
      </c>
      <c r="M7" s="88">
        <f>J7/F7</f>
        <v>4.735291666666667</v>
      </c>
    </row>
    <row r="8" spans="1:13" ht="15">
      <c r="A8" s="112">
        <v>2</v>
      </c>
      <c r="B8" s="23" t="s">
        <v>73</v>
      </c>
      <c r="C8" s="23" t="s">
        <v>19</v>
      </c>
      <c r="D8" s="28">
        <v>12</v>
      </c>
      <c r="E8" s="28"/>
      <c r="F8" s="24">
        <f>'[2]МКД'!$H$352</f>
        <v>96</v>
      </c>
      <c r="G8" s="180">
        <f>H8+I8</f>
        <v>446.67161999999996</v>
      </c>
      <c r="H8" s="72">
        <f>169201.56/1000</f>
        <v>169.20156</v>
      </c>
      <c r="I8" s="72">
        <f>277470.06/1000</f>
        <v>277.47006</v>
      </c>
      <c r="J8" s="180">
        <f>K8+L8</f>
        <v>446.67161999999996</v>
      </c>
      <c r="K8" s="72">
        <f>169201.56/1000</f>
        <v>169.20156</v>
      </c>
      <c r="L8" s="72">
        <f>277470.06/1000</f>
        <v>277.47006</v>
      </c>
      <c r="M8" s="88">
        <f aca="true" t="shared" si="0" ref="M8:M30">J8/F8</f>
        <v>4.652829375</v>
      </c>
    </row>
    <row r="9" spans="1:13" ht="15">
      <c r="A9" s="112">
        <v>3</v>
      </c>
      <c r="B9" s="23" t="s">
        <v>73</v>
      </c>
      <c r="C9" s="23" t="s">
        <v>19</v>
      </c>
      <c r="D9" s="28">
        <v>33</v>
      </c>
      <c r="E9" s="28"/>
      <c r="F9" s="24">
        <f>'[2]МКД'!$H$353</f>
        <v>60</v>
      </c>
      <c r="G9" s="180">
        <f>H9+I9</f>
        <v>2.7840000000000007</v>
      </c>
      <c r="H9" s="72">
        <v>10.304</v>
      </c>
      <c r="I9" s="72">
        <v>-7.52</v>
      </c>
      <c r="J9" s="180">
        <f>K9+L9</f>
        <v>2.7840000000000007</v>
      </c>
      <c r="K9" s="72">
        <v>10.304</v>
      </c>
      <c r="L9" s="72">
        <v>-7.52</v>
      </c>
      <c r="M9" s="88">
        <f t="shared" si="0"/>
        <v>0.04640000000000001</v>
      </c>
    </row>
    <row r="10" spans="1:13" ht="15" customHeight="1">
      <c r="A10" s="112">
        <v>4</v>
      </c>
      <c r="B10" s="23" t="s">
        <v>73</v>
      </c>
      <c r="C10" s="23" t="s">
        <v>16</v>
      </c>
      <c r="D10" s="28">
        <v>5</v>
      </c>
      <c r="E10" s="28"/>
      <c r="F10" s="24">
        <f>'[2]МКД'!$H$167</f>
        <v>58</v>
      </c>
      <c r="G10" s="180">
        <f aca="true" t="shared" si="1" ref="G10:G30">H10+I10</f>
        <v>-0.7149999999999999</v>
      </c>
      <c r="H10" s="72">
        <v>6.074</v>
      </c>
      <c r="I10" s="72">
        <v>-6.789</v>
      </c>
      <c r="J10" s="180">
        <f aca="true" t="shared" si="2" ref="J10:J30">K10+L10</f>
        <v>-0.7149999999999999</v>
      </c>
      <c r="K10" s="72">
        <v>6.074</v>
      </c>
      <c r="L10" s="72">
        <v>-6.789</v>
      </c>
      <c r="M10" s="88">
        <f t="shared" si="0"/>
        <v>-0.01232758620689655</v>
      </c>
    </row>
    <row r="11" spans="1:13" ht="15">
      <c r="A11" s="112">
        <v>5</v>
      </c>
      <c r="B11" s="23" t="s">
        <v>73</v>
      </c>
      <c r="C11" s="23" t="s">
        <v>16</v>
      </c>
      <c r="D11" s="28">
        <v>20</v>
      </c>
      <c r="E11" s="28"/>
      <c r="F11" s="24">
        <f>'[2]МКД'!$H$168</f>
        <v>19</v>
      </c>
      <c r="G11" s="180">
        <f t="shared" si="1"/>
        <v>24.55</v>
      </c>
      <c r="H11" s="72">
        <v>19.716</v>
      </c>
      <c r="I11" s="72">
        <v>4.834</v>
      </c>
      <c r="J11" s="180">
        <f t="shared" si="2"/>
        <v>24.55</v>
      </c>
      <c r="K11" s="72">
        <v>19.716</v>
      </c>
      <c r="L11" s="72">
        <v>4.834</v>
      </c>
      <c r="M11" s="88">
        <f t="shared" si="0"/>
        <v>1.2921052631578949</v>
      </c>
    </row>
    <row r="12" spans="1:13" ht="15">
      <c r="A12" s="112">
        <v>6</v>
      </c>
      <c r="B12" s="23" t="s">
        <v>73</v>
      </c>
      <c r="C12" s="23" t="s">
        <v>16</v>
      </c>
      <c r="D12" s="28">
        <v>31</v>
      </c>
      <c r="E12" s="28" t="s">
        <v>17</v>
      </c>
      <c r="F12" s="24">
        <f>'[2]МКД'!$H$169</f>
        <v>60</v>
      </c>
      <c r="G12" s="180">
        <f t="shared" si="1"/>
        <v>53.878</v>
      </c>
      <c r="H12" s="72">
        <v>32.6</v>
      </c>
      <c r="I12" s="72">
        <v>21.278</v>
      </c>
      <c r="J12" s="180">
        <f t="shared" si="2"/>
        <v>53.878</v>
      </c>
      <c r="K12" s="72">
        <v>32.6</v>
      </c>
      <c r="L12" s="72">
        <v>21.278</v>
      </c>
      <c r="M12" s="88">
        <f t="shared" si="0"/>
        <v>0.8979666666666667</v>
      </c>
    </row>
    <row r="13" spans="1:13" ht="15">
      <c r="A13" s="112">
        <v>7</v>
      </c>
      <c r="B13" s="23" t="s">
        <v>73</v>
      </c>
      <c r="C13" s="23" t="s">
        <v>16</v>
      </c>
      <c r="D13" s="28">
        <v>33</v>
      </c>
      <c r="E13" s="28"/>
      <c r="F13" s="24">
        <f>'[2]МКД'!$H$170</f>
        <v>60</v>
      </c>
      <c r="G13" s="180">
        <f t="shared" si="1"/>
        <v>95.40100000000001</v>
      </c>
      <c r="H13" s="72">
        <v>37.533</v>
      </c>
      <c r="I13" s="72">
        <v>57.868</v>
      </c>
      <c r="J13" s="180">
        <f t="shared" si="2"/>
        <v>95.40100000000001</v>
      </c>
      <c r="K13" s="72">
        <v>37.533</v>
      </c>
      <c r="L13" s="72">
        <v>57.868</v>
      </c>
      <c r="M13" s="88">
        <f t="shared" si="0"/>
        <v>1.5900166666666669</v>
      </c>
    </row>
    <row r="14" spans="1:13" ht="15">
      <c r="A14" s="112">
        <v>8</v>
      </c>
      <c r="B14" s="23" t="s">
        <v>73</v>
      </c>
      <c r="C14" s="23" t="s">
        <v>16</v>
      </c>
      <c r="D14" s="28">
        <v>41</v>
      </c>
      <c r="E14" s="28" t="s">
        <v>17</v>
      </c>
      <c r="F14" s="24">
        <f>'[2]МКД'!$H$173</f>
        <v>46</v>
      </c>
      <c r="G14" s="180">
        <f t="shared" si="1"/>
        <v>36.643</v>
      </c>
      <c r="H14" s="72">
        <v>16.289</v>
      </c>
      <c r="I14" s="72">
        <v>20.354</v>
      </c>
      <c r="J14" s="180">
        <f t="shared" si="2"/>
        <v>36.643</v>
      </c>
      <c r="K14" s="72">
        <v>16.289</v>
      </c>
      <c r="L14" s="72">
        <v>20.354</v>
      </c>
      <c r="M14" s="88">
        <f t="shared" si="0"/>
        <v>0.7965869565217392</v>
      </c>
    </row>
    <row r="15" spans="1:13" ht="15">
      <c r="A15" s="112">
        <v>9</v>
      </c>
      <c r="B15" s="23" t="s">
        <v>73</v>
      </c>
      <c r="C15" s="23" t="s">
        <v>74</v>
      </c>
      <c r="D15" s="28">
        <v>3</v>
      </c>
      <c r="E15" s="28"/>
      <c r="F15" s="24">
        <f>'[1]МКД'!$H$69</f>
        <v>49</v>
      </c>
      <c r="G15" s="180">
        <f t="shared" si="1"/>
        <v>-0.021000000000000796</v>
      </c>
      <c r="H15" s="72">
        <v>22.311</v>
      </c>
      <c r="I15" s="72">
        <v>-22.332</v>
      </c>
      <c r="J15" s="180">
        <f t="shared" si="2"/>
        <v>-0.021000000000000796</v>
      </c>
      <c r="K15" s="72">
        <v>22.311</v>
      </c>
      <c r="L15" s="72">
        <v>-22.332</v>
      </c>
      <c r="M15" s="88">
        <f t="shared" si="0"/>
        <v>-0.0004285714285714448</v>
      </c>
    </row>
    <row r="16" spans="1:13" s="49" customFormat="1" ht="15">
      <c r="A16" s="112">
        <v>10</v>
      </c>
      <c r="B16" s="23" t="s">
        <v>73</v>
      </c>
      <c r="C16" s="25" t="s">
        <v>52</v>
      </c>
      <c r="D16" s="28">
        <v>3</v>
      </c>
      <c r="E16" s="28"/>
      <c r="F16" s="24">
        <f>'[2]МКД'!$H$76</f>
        <v>72</v>
      </c>
      <c r="G16" s="180">
        <f t="shared" si="1"/>
        <v>198.13799999999998</v>
      </c>
      <c r="H16" s="72">
        <v>87.585</v>
      </c>
      <c r="I16" s="72">
        <v>110.553</v>
      </c>
      <c r="J16" s="180">
        <f t="shared" si="2"/>
        <v>198.13799999999998</v>
      </c>
      <c r="K16" s="72">
        <v>87.585</v>
      </c>
      <c r="L16" s="72">
        <v>110.553</v>
      </c>
      <c r="M16" s="88">
        <f t="shared" si="0"/>
        <v>2.7519166666666663</v>
      </c>
    </row>
    <row r="17" spans="1:13" s="49" customFormat="1" ht="15">
      <c r="A17" s="112">
        <v>11</v>
      </c>
      <c r="B17" s="23" t="s">
        <v>73</v>
      </c>
      <c r="C17" s="23" t="s">
        <v>53</v>
      </c>
      <c r="D17" s="28">
        <v>34</v>
      </c>
      <c r="E17" s="28"/>
      <c r="F17" s="24">
        <f>'[2]МКД'!$H$94</f>
        <v>84</v>
      </c>
      <c r="G17" s="180">
        <f t="shared" si="1"/>
        <v>-107.821</v>
      </c>
      <c r="H17" s="72">
        <v>16.056</v>
      </c>
      <c r="I17" s="72">
        <v>-123.877</v>
      </c>
      <c r="J17" s="180">
        <f t="shared" si="2"/>
        <v>-107.821</v>
      </c>
      <c r="K17" s="72">
        <v>16.056</v>
      </c>
      <c r="L17" s="72">
        <v>-123.877</v>
      </c>
      <c r="M17" s="88">
        <f t="shared" si="0"/>
        <v>-1.2835833333333333</v>
      </c>
    </row>
    <row r="18" spans="1:13" ht="15">
      <c r="A18" s="112">
        <v>12</v>
      </c>
      <c r="B18" s="23" t="s">
        <v>73</v>
      </c>
      <c r="C18" s="23" t="s">
        <v>64</v>
      </c>
      <c r="D18" s="28">
        <v>31</v>
      </c>
      <c r="E18" s="28"/>
      <c r="F18" s="24">
        <f>'[2]МКД'!$H$114</f>
        <v>18</v>
      </c>
      <c r="G18" s="180">
        <f t="shared" si="1"/>
        <v>20.143</v>
      </c>
      <c r="H18" s="72">
        <v>11.453</v>
      </c>
      <c r="I18" s="72">
        <v>8.69</v>
      </c>
      <c r="J18" s="180">
        <f t="shared" si="2"/>
        <v>20.143</v>
      </c>
      <c r="K18" s="72">
        <v>11.453</v>
      </c>
      <c r="L18" s="72">
        <v>8.69</v>
      </c>
      <c r="M18" s="88">
        <f t="shared" si="0"/>
        <v>1.1190555555555557</v>
      </c>
    </row>
    <row r="19" spans="1:13" ht="15">
      <c r="A19" s="112">
        <v>13</v>
      </c>
      <c r="B19" s="23" t="s">
        <v>73</v>
      </c>
      <c r="C19" s="23" t="s">
        <v>64</v>
      </c>
      <c r="D19" s="28">
        <v>33</v>
      </c>
      <c r="E19" s="28"/>
      <c r="F19" s="24">
        <f>'[2]МКД'!$H$115</f>
        <v>18</v>
      </c>
      <c r="G19" s="180">
        <f t="shared" si="1"/>
        <v>19.05</v>
      </c>
      <c r="H19" s="72">
        <v>16.93</v>
      </c>
      <c r="I19" s="72">
        <v>2.12</v>
      </c>
      <c r="J19" s="180">
        <f t="shared" si="2"/>
        <v>19.05</v>
      </c>
      <c r="K19" s="72">
        <v>16.93</v>
      </c>
      <c r="L19" s="72">
        <v>2.12</v>
      </c>
      <c r="M19" s="88">
        <f t="shared" si="0"/>
        <v>1.0583333333333333</v>
      </c>
    </row>
    <row r="20" spans="1:13" ht="15">
      <c r="A20" s="112">
        <v>14</v>
      </c>
      <c r="B20" s="23" t="s">
        <v>73</v>
      </c>
      <c r="C20" s="23" t="s">
        <v>64</v>
      </c>
      <c r="D20" s="28">
        <v>37</v>
      </c>
      <c r="E20" s="28"/>
      <c r="F20" s="24">
        <f>'[2]МКД'!$H$117</f>
        <v>15</v>
      </c>
      <c r="G20" s="180">
        <f t="shared" si="1"/>
        <v>101.988</v>
      </c>
      <c r="H20" s="72">
        <v>46.734</v>
      </c>
      <c r="I20" s="72">
        <v>55.254</v>
      </c>
      <c r="J20" s="180">
        <f t="shared" si="2"/>
        <v>101.988</v>
      </c>
      <c r="K20" s="72">
        <v>46.734</v>
      </c>
      <c r="L20" s="72">
        <v>55.254</v>
      </c>
      <c r="M20" s="88">
        <f t="shared" si="0"/>
        <v>6.7992</v>
      </c>
    </row>
    <row r="21" spans="1:13" ht="15">
      <c r="A21" s="112">
        <v>15</v>
      </c>
      <c r="B21" s="23" t="s">
        <v>73</v>
      </c>
      <c r="C21" s="23" t="s">
        <v>64</v>
      </c>
      <c r="D21" s="28">
        <v>39</v>
      </c>
      <c r="E21" s="28"/>
      <c r="F21" s="24">
        <f>'[2]МКД'!$H$119</f>
        <v>18</v>
      </c>
      <c r="G21" s="180">
        <f t="shared" si="1"/>
        <v>113.345</v>
      </c>
      <c r="H21" s="72">
        <v>36.544</v>
      </c>
      <c r="I21" s="72">
        <v>76.801</v>
      </c>
      <c r="J21" s="180">
        <f t="shared" si="2"/>
        <v>113.345</v>
      </c>
      <c r="K21" s="72">
        <v>36.544</v>
      </c>
      <c r="L21" s="72">
        <v>76.801</v>
      </c>
      <c r="M21" s="88">
        <f t="shared" si="0"/>
        <v>6.296944444444445</v>
      </c>
    </row>
    <row r="22" spans="1:13" ht="15">
      <c r="A22" s="112">
        <v>16</v>
      </c>
      <c r="B22" s="23" t="s">
        <v>73</v>
      </c>
      <c r="C22" s="23" t="s">
        <v>64</v>
      </c>
      <c r="D22" s="28">
        <v>41</v>
      </c>
      <c r="E22" s="28"/>
      <c r="F22" s="24">
        <f>'[2]МКД'!$H$120</f>
        <v>18</v>
      </c>
      <c r="G22" s="180">
        <f t="shared" si="1"/>
        <v>44.879</v>
      </c>
      <c r="H22" s="72">
        <v>14.734</v>
      </c>
      <c r="I22" s="72">
        <v>30.145</v>
      </c>
      <c r="J22" s="180">
        <f t="shared" si="2"/>
        <v>44.879</v>
      </c>
      <c r="K22" s="72">
        <v>14.734</v>
      </c>
      <c r="L22" s="72">
        <v>30.145</v>
      </c>
      <c r="M22" s="88">
        <f t="shared" si="0"/>
        <v>2.4932777777777777</v>
      </c>
    </row>
    <row r="23" spans="1:13" ht="15">
      <c r="A23" s="112">
        <v>17</v>
      </c>
      <c r="B23" s="23" t="s">
        <v>73</v>
      </c>
      <c r="C23" s="23" t="s">
        <v>64</v>
      </c>
      <c r="D23" s="28">
        <v>43</v>
      </c>
      <c r="E23" s="28"/>
      <c r="F23" s="24">
        <f>'[2]МКД'!$H$121</f>
        <v>35</v>
      </c>
      <c r="G23" s="180">
        <f t="shared" si="1"/>
        <v>6.5489999999999995</v>
      </c>
      <c r="H23" s="72">
        <v>19.694</v>
      </c>
      <c r="I23" s="72">
        <v>-13.145</v>
      </c>
      <c r="J23" s="180">
        <f t="shared" si="2"/>
        <v>6.5489999999999995</v>
      </c>
      <c r="K23" s="72">
        <v>19.694</v>
      </c>
      <c r="L23" s="72">
        <v>-13.145</v>
      </c>
      <c r="M23" s="88">
        <f t="shared" si="0"/>
        <v>0.1871142857142857</v>
      </c>
    </row>
    <row r="24" spans="1:13" ht="15">
      <c r="A24" s="112">
        <v>18</v>
      </c>
      <c r="B24" s="23" t="s">
        <v>73</v>
      </c>
      <c r="C24" s="23" t="s">
        <v>54</v>
      </c>
      <c r="D24" s="28">
        <v>3</v>
      </c>
      <c r="E24" s="28" t="s">
        <v>18</v>
      </c>
      <c r="F24" s="9">
        <f>'[1]МКД'!$H$123</f>
        <v>126</v>
      </c>
      <c r="G24" s="180">
        <f t="shared" si="1"/>
        <v>-6.637999999999998</v>
      </c>
      <c r="H24" s="72">
        <v>50.04</v>
      </c>
      <c r="I24" s="72">
        <v>-56.678</v>
      </c>
      <c r="J24" s="180">
        <f t="shared" si="2"/>
        <v>-6.637999999999998</v>
      </c>
      <c r="K24" s="72">
        <v>50.04</v>
      </c>
      <c r="L24" s="72">
        <v>-56.678</v>
      </c>
      <c r="M24" s="88">
        <f t="shared" si="0"/>
        <v>-0.05268253968253967</v>
      </c>
    </row>
    <row r="25" spans="1:13" ht="15">
      <c r="A25" s="112">
        <v>19</v>
      </c>
      <c r="B25" s="23" t="s">
        <v>73</v>
      </c>
      <c r="C25" s="23" t="s">
        <v>25</v>
      </c>
      <c r="D25" s="28">
        <v>2</v>
      </c>
      <c r="E25" s="28"/>
      <c r="F25" s="24">
        <f>'[2]МКД'!$H$8</f>
        <v>16</v>
      </c>
      <c r="G25" s="180">
        <f t="shared" si="1"/>
        <v>-0.20900000000000007</v>
      </c>
      <c r="H25" s="72">
        <v>2.331</v>
      </c>
      <c r="I25" s="72">
        <v>-2.54</v>
      </c>
      <c r="J25" s="180">
        <f t="shared" si="2"/>
        <v>-0.20900000000000007</v>
      </c>
      <c r="K25" s="72">
        <v>2.331</v>
      </c>
      <c r="L25" s="72">
        <v>-2.54</v>
      </c>
      <c r="M25" s="88">
        <f t="shared" si="0"/>
        <v>-0.013062500000000005</v>
      </c>
    </row>
    <row r="26" spans="1:13" ht="15">
      <c r="A26" s="112">
        <v>20</v>
      </c>
      <c r="B26" s="23" t="s">
        <v>73</v>
      </c>
      <c r="C26" s="23" t="s">
        <v>25</v>
      </c>
      <c r="D26" s="28">
        <v>6</v>
      </c>
      <c r="E26" s="28"/>
      <c r="F26" s="24">
        <f>'[2]МКД'!$H$10</f>
        <v>12</v>
      </c>
      <c r="G26" s="180">
        <f t="shared" si="1"/>
        <v>11.676820000000001</v>
      </c>
      <c r="H26" s="72">
        <v>7.799</v>
      </c>
      <c r="I26" s="72">
        <v>3.8778200000000003</v>
      </c>
      <c r="J26" s="180">
        <f t="shared" si="2"/>
        <v>11.676820000000001</v>
      </c>
      <c r="K26" s="72">
        <v>7.799</v>
      </c>
      <c r="L26" s="72">
        <v>3.8778200000000003</v>
      </c>
      <c r="M26" s="88">
        <f t="shared" si="0"/>
        <v>0.9730683333333334</v>
      </c>
    </row>
    <row r="27" spans="1:13" ht="15">
      <c r="A27" s="112">
        <v>21</v>
      </c>
      <c r="B27" s="23" t="s">
        <v>73</v>
      </c>
      <c r="C27" s="23" t="s">
        <v>25</v>
      </c>
      <c r="D27" s="28">
        <v>10</v>
      </c>
      <c r="E27" s="28"/>
      <c r="F27" s="24">
        <f>'[2]МКД'!$H$13</f>
        <v>13</v>
      </c>
      <c r="G27" s="180">
        <f t="shared" si="1"/>
        <v>30.814999999999998</v>
      </c>
      <c r="H27" s="72">
        <v>9.421</v>
      </c>
      <c r="I27" s="72">
        <v>21.394</v>
      </c>
      <c r="J27" s="180">
        <f t="shared" si="2"/>
        <v>30.814999999999998</v>
      </c>
      <c r="K27" s="72">
        <v>9.421</v>
      </c>
      <c r="L27" s="72">
        <v>21.394</v>
      </c>
      <c r="M27" s="88">
        <f t="shared" si="0"/>
        <v>2.3703846153846153</v>
      </c>
    </row>
    <row r="28" spans="1:13" ht="15">
      <c r="A28" s="112">
        <v>22</v>
      </c>
      <c r="B28" s="23" t="s">
        <v>73</v>
      </c>
      <c r="C28" s="23" t="s">
        <v>25</v>
      </c>
      <c r="D28" s="28">
        <v>14</v>
      </c>
      <c r="E28" s="28"/>
      <c r="F28" s="24">
        <f>'[2]МКД'!$H$15</f>
        <v>24</v>
      </c>
      <c r="G28" s="180">
        <f t="shared" si="1"/>
        <v>0.6719999999999997</v>
      </c>
      <c r="H28" s="72">
        <v>3.401</v>
      </c>
      <c r="I28" s="72">
        <v>-2.729</v>
      </c>
      <c r="J28" s="180">
        <f t="shared" si="2"/>
        <v>0.6719999999999997</v>
      </c>
      <c r="K28" s="72">
        <v>3.401</v>
      </c>
      <c r="L28" s="72">
        <v>-2.729</v>
      </c>
      <c r="M28" s="88">
        <f t="shared" si="0"/>
        <v>0.027999999999999987</v>
      </c>
    </row>
    <row r="29" spans="1:13" ht="15">
      <c r="A29" s="112">
        <v>23</v>
      </c>
      <c r="B29" s="23" t="s">
        <v>73</v>
      </c>
      <c r="C29" s="23" t="s">
        <v>25</v>
      </c>
      <c r="D29" s="28">
        <v>16</v>
      </c>
      <c r="E29" s="28"/>
      <c r="F29" s="24">
        <f>'[2]МКД'!$H$16</f>
        <v>16</v>
      </c>
      <c r="G29" s="180">
        <f t="shared" si="1"/>
        <v>-0.4945700000000004</v>
      </c>
      <c r="H29" s="72">
        <f>4472.84/1000</f>
        <v>4.47284</v>
      </c>
      <c r="I29" s="72">
        <f>-4967.41/1000</f>
        <v>-4.96741</v>
      </c>
      <c r="J29" s="180">
        <f t="shared" si="2"/>
        <v>-0.4945700000000004</v>
      </c>
      <c r="K29" s="72">
        <f>4472.84/1000</f>
        <v>4.47284</v>
      </c>
      <c r="L29" s="72">
        <f>-4967.41/1000</f>
        <v>-4.96741</v>
      </c>
      <c r="M29" s="88">
        <f t="shared" si="0"/>
        <v>-0.030910625000000025</v>
      </c>
    </row>
    <row r="30" spans="1:13" ht="15">
      <c r="A30" s="112">
        <v>24</v>
      </c>
      <c r="B30" s="23" t="s">
        <v>73</v>
      </c>
      <c r="C30" s="23" t="s">
        <v>25</v>
      </c>
      <c r="D30" s="28">
        <v>8</v>
      </c>
      <c r="E30" s="28"/>
      <c r="F30" s="24">
        <f>'[2]МКД'!$H$12</f>
        <v>12</v>
      </c>
      <c r="G30" s="180">
        <f t="shared" si="1"/>
        <v>19.101</v>
      </c>
      <c r="H30" s="48">
        <v>8.13</v>
      </c>
      <c r="I30" s="48">
        <v>10.971</v>
      </c>
      <c r="J30" s="180">
        <f t="shared" si="2"/>
        <v>19.101</v>
      </c>
      <c r="K30" s="48">
        <v>8.13</v>
      </c>
      <c r="L30" s="48">
        <v>10.971</v>
      </c>
      <c r="M30" s="88">
        <f t="shared" si="0"/>
        <v>1.59175</v>
      </c>
    </row>
    <row r="31" spans="1:13" s="5" customFormat="1" ht="15">
      <c r="A31" s="4"/>
      <c r="B31" s="4" t="s">
        <v>56</v>
      </c>
      <c r="C31" s="4"/>
      <c r="D31" s="3"/>
      <c r="E31" s="3"/>
      <c r="F31" s="3">
        <f aca="true" t="shared" si="3" ref="F31:L31">SUM(F7:F30)</f>
        <v>1017</v>
      </c>
      <c r="G31" s="33">
        <f t="shared" si="3"/>
        <v>1451.3268699999999</v>
      </c>
      <c r="H31" s="33">
        <f t="shared" si="3"/>
        <v>807.0713999999999</v>
      </c>
      <c r="I31" s="33">
        <f t="shared" si="3"/>
        <v>644.2554700000004</v>
      </c>
      <c r="J31" s="33">
        <f t="shared" si="3"/>
        <v>1451.3268699999999</v>
      </c>
      <c r="K31" s="33">
        <f t="shared" si="3"/>
        <v>807.0713999999999</v>
      </c>
      <c r="L31" s="33">
        <f t="shared" si="3"/>
        <v>644.2554700000004</v>
      </c>
      <c r="M31" s="276"/>
    </row>
  </sheetData>
  <sheetProtection/>
  <autoFilter ref="C5:D31"/>
  <mergeCells count="15">
    <mergeCell ref="J5:J6"/>
    <mergeCell ref="K5:L5"/>
    <mergeCell ref="G4:I4"/>
    <mergeCell ref="G5:G6"/>
    <mergeCell ref="H5:I5"/>
    <mergeCell ref="M4:M6"/>
    <mergeCell ref="J4:L4"/>
    <mergeCell ref="D2:F2"/>
    <mergeCell ref="F4:F6"/>
    <mergeCell ref="E5:E6"/>
    <mergeCell ref="A4:A6"/>
    <mergeCell ref="B4:B6"/>
    <mergeCell ref="C4:E4"/>
    <mergeCell ref="C5:C6"/>
    <mergeCell ref="D5:D6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W27" sqref="W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48"/>
  <sheetViews>
    <sheetView view="pageBreakPreview" zoomScaleSheetLayoutView="100" zoomScalePageLayoutView="0" workbookViewId="0" topLeftCell="A4">
      <selection activeCell="F22" sqref="F22"/>
    </sheetView>
  </sheetViews>
  <sheetFormatPr defaultColWidth="9.140625" defaultRowHeight="15" outlineLevelCol="1"/>
  <cols>
    <col min="1" max="1" width="5.00390625" style="130" customWidth="1"/>
    <col min="2" max="2" width="21.140625" style="130" customWidth="1"/>
    <col min="3" max="3" width="17.140625" style="130" customWidth="1"/>
    <col min="4" max="6" width="9.140625" style="155" customWidth="1"/>
    <col min="7" max="12" width="12.8515625" style="255" hidden="1" customWidth="1" outlineLevel="1"/>
    <col min="13" max="13" width="12.8515625" style="255" customWidth="1" collapsed="1"/>
    <col min="14" max="15" width="12.8515625" style="255" customWidth="1"/>
    <col min="16" max="16" width="12.8515625" style="138" customWidth="1"/>
    <col min="17" max="16384" width="9.140625" style="130" customWidth="1"/>
  </cols>
  <sheetData>
    <row r="1" spans="2:15" ht="15">
      <c r="B1" s="218" t="s">
        <v>111</v>
      </c>
      <c r="C1" s="218"/>
      <c r="D1" s="218"/>
      <c r="E1" s="218"/>
      <c r="F1" s="218"/>
      <c r="G1" s="253"/>
      <c r="H1" s="253"/>
      <c r="I1" s="253"/>
      <c r="J1" s="253"/>
      <c r="K1" s="253"/>
      <c r="L1" s="253"/>
      <c r="M1" s="253"/>
      <c r="N1" s="253"/>
      <c r="O1" s="253"/>
    </row>
    <row r="2" spans="2:15" ht="30.75" customHeight="1">
      <c r="B2" s="409"/>
      <c r="C2" s="409"/>
      <c r="D2" s="409"/>
      <c r="E2" s="409"/>
      <c r="F2" s="409"/>
      <c r="G2" s="254"/>
      <c r="H2" s="254"/>
      <c r="I2" s="254"/>
      <c r="J2" s="254"/>
      <c r="K2" s="254"/>
      <c r="L2" s="254"/>
      <c r="M2" s="254"/>
      <c r="N2" s="254"/>
      <c r="O2" s="254"/>
    </row>
    <row r="3" ht="15.75" customHeight="1">
      <c r="P3" s="255" t="s">
        <v>9</v>
      </c>
    </row>
    <row r="4" spans="1:16" ht="29.25" customHeight="1">
      <c r="A4" s="410" t="s">
        <v>0</v>
      </c>
      <c r="B4" s="410" t="s">
        <v>12</v>
      </c>
      <c r="C4" s="410" t="s">
        <v>1</v>
      </c>
      <c r="D4" s="410"/>
      <c r="E4" s="410"/>
      <c r="F4" s="413" t="s">
        <v>57</v>
      </c>
      <c r="G4" s="404" t="s">
        <v>141</v>
      </c>
      <c r="H4" s="404"/>
      <c r="I4" s="404"/>
      <c r="J4" s="404" t="s">
        <v>142</v>
      </c>
      <c r="K4" s="404"/>
      <c r="L4" s="404"/>
      <c r="M4" s="404" t="s">
        <v>150</v>
      </c>
      <c r="N4" s="404"/>
      <c r="O4" s="404"/>
      <c r="P4" s="406" t="s">
        <v>79</v>
      </c>
    </row>
    <row r="5" spans="1:16" ht="13.5" customHeight="1">
      <c r="A5" s="410"/>
      <c r="B5" s="410"/>
      <c r="C5" s="410" t="s">
        <v>2</v>
      </c>
      <c r="D5" s="410" t="s">
        <v>3</v>
      </c>
      <c r="E5" s="410" t="s">
        <v>4</v>
      </c>
      <c r="F5" s="414"/>
      <c r="G5" s="405" t="s">
        <v>5</v>
      </c>
      <c r="H5" s="402" t="s">
        <v>11</v>
      </c>
      <c r="I5" s="403"/>
      <c r="J5" s="405" t="s">
        <v>5</v>
      </c>
      <c r="K5" s="402" t="s">
        <v>11</v>
      </c>
      <c r="L5" s="403"/>
      <c r="M5" s="405" t="s">
        <v>5</v>
      </c>
      <c r="N5" s="402" t="s">
        <v>11</v>
      </c>
      <c r="O5" s="403"/>
      <c r="P5" s="407"/>
    </row>
    <row r="6" spans="1:16" ht="60" customHeight="1">
      <c r="A6" s="410"/>
      <c r="B6" s="410"/>
      <c r="C6" s="410"/>
      <c r="D6" s="410"/>
      <c r="E6" s="410"/>
      <c r="F6" s="415"/>
      <c r="G6" s="405"/>
      <c r="H6" s="256" t="s">
        <v>6</v>
      </c>
      <c r="I6" s="256" t="s">
        <v>7</v>
      </c>
      <c r="J6" s="405"/>
      <c r="K6" s="256" t="s">
        <v>6</v>
      </c>
      <c r="L6" s="256" t="s">
        <v>7</v>
      </c>
      <c r="M6" s="405"/>
      <c r="N6" s="256" t="s">
        <v>6</v>
      </c>
      <c r="O6" s="256" t="s">
        <v>7</v>
      </c>
      <c r="P6" s="408"/>
    </row>
    <row r="7" spans="1:16" ht="15">
      <c r="A7" s="127">
        <v>1</v>
      </c>
      <c r="B7" s="157" t="s">
        <v>35</v>
      </c>
      <c r="C7" s="158" t="s">
        <v>37</v>
      </c>
      <c r="D7" s="107">
        <v>12</v>
      </c>
      <c r="E7" s="45"/>
      <c r="F7" s="45">
        <v>96</v>
      </c>
      <c r="G7" s="345">
        <f>H7+I7</f>
        <v>3952.8999999999996</v>
      </c>
      <c r="H7" s="257">
        <v>2691.2</v>
      </c>
      <c r="I7" s="257">
        <v>1261.7</v>
      </c>
      <c r="J7" s="352">
        <f>K7+L7</f>
        <v>4011.3</v>
      </c>
      <c r="K7" s="357">
        <v>2749.6</v>
      </c>
      <c r="L7" s="357">
        <v>1261.7</v>
      </c>
      <c r="M7" s="371">
        <f>N7+O7</f>
        <v>4052.6000000000004</v>
      </c>
      <c r="N7" s="357">
        <v>2790.9</v>
      </c>
      <c r="O7" s="357">
        <v>1261.7</v>
      </c>
      <c r="P7" s="37">
        <f>M7/F7</f>
        <v>42.21458333333334</v>
      </c>
    </row>
    <row r="8" spans="1:16" ht="15">
      <c r="A8" s="127">
        <v>2</v>
      </c>
      <c r="B8" s="157" t="s">
        <v>35</v>
      </c>
      <c r="C8" s="158" t="s">
        <v>37</v>
      </c>
      <c r="D8" s="107">
        <v>14</v>
      </c>
      <c r="E8" s="45"/>
      <c r="F8" s="45">
        <v>96</v>
      </c>
      <c r="G8" s="345">
        <f aca="true" t="shared" si="0" ref="G8:G27">H8+I8</f>
        <v>483.7</v>
      </c>
      <c r="H8" s="257">
        <v>483.7</v>
      </c>
      <c r="I8" s="257"/>
      <c r="J8" s="352">
        <f aca="true" t="shared" si="1" ref="J8:J27">K8+L8</f>
        <v>521.8</v>
      </c>
      <c r="K8" s="357">
        <v>521.8</v>
      </c>
      <c r="L8" s="357"/>
      <c r="M8" s="371">
        <f aca="true" t="shared" si="2" ref="M8:M27">N8+O8</f>
        <v>511.5</v>
      </c>
      <c r="N8" s="357">
        <v>511.5</v>
      </c>
      <c r="O8" s="357"/>
      <c r="P8" s="371">
        <f aca="true" t="shared" si="3" ref="P8:P26">M8/F8</f>
        <v>5.328125</v>
      </c>
    </row>
    <row r="9" spans="1:16" ht="15">
      <c r="A9" s="127">
        <f>1+A8</f>
        <v>3</v>
      </c>
      <c r="B9" s="157" t="s">
        <v>35</v>
      </c>
      <c r="C9" s="111" t="s">
        <v>37</v>
      </c>
      <c r="D9" s="45">
        <v>33</v>
      </c>
      <c r="E9" s="45"/>
      <c r="F9" s="45">
        <v>60</v>
      </c>
      <c r="G9" s="345">
        <f t="shared" si="0"/>
        <v>596.4</v>
      </c>
      <c r="H9" s="257">
        <v>534.1</v>
      </c>
      <c r="I9" s="257">
        <v>62.3</v>
      </c>
      <c r="J9" s="352">
        <f t="shared" si="1"/>
        <v>555.9</v>
      </c>
      <c r="K9" s="357">
        <v>493.6</v>
      </c>
      <c r="L9" s="357">
        <v>62.3</v>
      </c>
      <c r="M9" s="371">
        <f t="shared" si="2"/>
        <v>631</v>
      </c>
      <c r="N9" s="357">
        <v>568.7</v>
      </c>
      <c r="O9" s="357">
        <v>62.3</v>
      </c>
      <c r="P9" s="371">
        <f t="shared" si="3"/>
        <v>10.516666666666667</v>
      </c>
    </row>
    <row r="10" spans="1:16" ht="15">
      <c r="A10" s="127">
        <f>A9+1</f>
        <v>4</v>
      </c>
      <c r="B10" s="157" t="s">
        <v>35</v>
      </c>
      <c r="C10" s="111" t="s">
        <v>29</v>
      </c>
      <c r="D10" s="45">
        <v>19</v>
      </c>
      <c r="E10" s="45"/>
      <c r="F10" s="45">
        <v>58</v>
      </c>
      <c r="G10" s="345">
        <f t="shared" si="0"/>
        <v>281.1</v>
      </c>
      <c r="H10" s="257">
        <v>281.1</v>
      </c>
      <c r="I10" s="345"/>
      <c r="J10" s="352">
        <f t="shared" si="1"/>
        <v>304.2</v>
      </c>
      <c r="K10" s="357">
        <v>304.2</v>
      </c>
      <c r="L10" s="352"/>
      <c r="M10" s="371">
        <f t="shared" si="2"/>
        <v>322.1</v>
      </c>
      <c r="N10" s="357">
        <v>322.1</v>
      </c>
      <c r="O10" s="371"/>
      <c r="P10" s="371">
        <f t="shared" si="3"/>
        <v>5.55344827586207</v>
      </c>
    </row>
    <row r="11" spans="1:16" ht="15">
      <c r="A11" s="127">
        <f aca="true" t="shared" si="4" ref="A11:A27">1+A10</f>
        <v>5</v>
      </c>
      <c r="B11" s="157" t="s">
        <v>35</v>
      </c>
      <c r="C11" s="111" t="s">
        <v>29</v>
      </c>
      <c r="D11" s="45">
        <v>21</v>
      </c>
      <c r="E11" s="45" t="s">
        <v>17</v>
      </c>
      <c r="F11" s="45">
        <v>98</v>
      </c>
      <c r="G11" s="345">
        <f t="shared" si="0"/>
        <v>502.1</v>
      </c>
      <c r="H11" s="257">
        <v>502.1</v>
      </c>
      <c r="I11" s="345"/>
      <c r="J11" s="352">
        <f t="shared" si="1"/>
        <v>523.6</v>
      </c>
      <c r="K11" s="357">
        <v>523.6</v>
      </c>
      <c r="L11" s="352"/>
      <c r="M11" s="371">
        <f t="shared" si="2"/>
        <v>542.8</v>
      </c>
      <c r="N11" s="357">
        <v>542.8</v>
      </c>
      <c r="O11" s="371"/>
      <c r="P11" s="371">
        <f t="shared" si="3"/>
        <v>5.538775510204081</v>
      </c>
    </row>
    <row r="12" spans="1:16" ht="15">
      <c r="A12" s="127">
        <f t="shared" si="4"/>
        <v>6</v>
      </c>
      <c r="B12" s="157" t="s">
        <v>35</v>
      </c>
      <c r="C12" s="111" t="s">
        <v>29</v>
      </c>
      <c r="D12" s="45">
        <v>27</v>
      </c>
      <c r="E12" s="45" t="s">
        <v>17</v>
      </c>
      <c r="F12" s="45">
        <v>60</v>
      </c>
      <c r="G12" s="345">
        <f t="shared" si="0"/>
        <v>267.5</v>
      </c>
      <c r="H12" s="257">
        <v>267.5</v>
      </c>
      <c r="I12" s="345"/>
      <c r="J12" s="352">
        <f t="shared" si="1"/>
        <v>275</v>
      </c>
      <c r="K12" s="357">
        <v>275</v>
      </c>
      <c r="L12" s="352"/>
      <c r="M12" s="371">
        <f t="shared" si="2"/>
        <v>272.3</v>
      </c>
      <c r="N12" s="357">
        <v>272.3</v>
      </c>
      <c r="O12" s="371"/>
      <c r="P12" s="371">
        <f t="shared" si="3"/>
        <v>4.538333333333333</v>
      </c>
    </row>
    <row r="13" spans="1:16" ht="15">
      <c r="A13" s="127">
        <f t="shared" si="4"/>
        <v>7</v>
      </c>
      <c r="B13" s="157" t="s">
        <v>35</v>
      </c>
      <c r="C13" s="111" t="s">
        <v>29</v>
      </c>
      <c r="D13" s="45">
        <v>33</v>
      </c>
      <c r="E13" s="45" t="s">
        <v>18</v>
      </c>
      <c r="F13" s="45">
        <v>79</v>
      </c>
      <c r="G13" s="345">
        <f t="shared" si="0"/>
        <v>418</v>
      </c>
      <c r="H13" s="257">
        <v>418</v>
      </c>
      <c r="I13" s="345"/>
      <c r="J13" s="352">
        <f t="shared" si="1"/>
        <v>358.3</v>
      </c>
      <c r="K13" s="357">
        <v>358.3</v>
      </c>
      <c r="L13" s="352"/>
      <c r="M13" s="371">
        <f t="shared" si="2"/>
        <v>438.7</v>
      </c>
      <c r="N13" s="357">
        <v>438.7</v>
      </c>
      <c r="O13" s="371"/>
      <c r="P13" s="371">
        <f t="shared" si="3"/>
        <v>5.553164556962026</v>
      </c>
    </row>
    <row r="14" spans="1:16" ht="15">
      <c r="A14" s="127">
        <f t="shared" si="4"/>
        <v>8</v>
      </c>
      <c r="B14" s="157" t="s">
        <v>35</v>
      </c>
      <c r="C14" s="111" t="s">
        <v>29</v>
      </c>
      <c r="D14" s="45">
        <v>35</v>
      </c>
      <c r="E14" s="45" t="s">
        <v>18</v>
      </c>
      <c r="F14" s="45">
        <v>99</v>
      </c>
      <c r="G14" s="345">
        <f t="shared" si="0"/>
        <v>475.6</v>
      </c>
      <c r="H14" s="257">
        <v>475.6</v>
      </c>
      <c r="I14" s="345"/>
      <c r="J14" s="352">
        <f t="shared" si="1"/>
        <v>432.5</v>
      </c>
      <c r="K14" s="357">
        <v>432.5</v>
      </c>
      <c r="L14" s="352"/>
      <c r="M14" s="371">
        <f t="shared" si="2"/>
        <v>492.5</v>
      </c>
      <c r="N14" s="357">
        <v>492.5</v>
      </c>
      <c r="O14" s="371"/>
      <c r="P14" s="371">
        <f t="shared" si="3"/>
        <v>4.974747474747475</v>
      </c>
    </row>
    <row r="15" spans="1:16" ht="15">
      <c r="A15" s="127">
        <f t="shared" si="4"/>
        <v>9</v>
      </c>
      <c r="B15" s="157" t="s">
        <v>35</v>
      </c>
      <c r="C15" s="111" t="s">
        <v>14</v>
      </c>
      <c r="D15" s="45">
        <v>8</v>
      </c>
      <c r="E15" s="45"/>
      <c r="F15" s="45">
        <v>227</v>
      </c>
      <c r="G15" s="345">
        <f t="shared" si="0"/>
        <v>1153.9</v>
      </c>
      <c r="H15" s="257">
        <v>1153.9</v>
      </c>
      <c r="I15" s="345"/>
      <c r="J15" s="352">
        <f t="shared" si="1"/>
        <v>1220.5</v>
      </c>
      <c r="K15" s="357">
        <v>1220.5</v>
      </c>
      <c r="L15" s="352"/>
      <c r="M15" s="371">
        <f t="shared" si="2"/>
        <v>1239.7</v>
      </c>
      <c r="N15" s="357">
        <v>1239.7</v>
      </c>
      <c r="O15" s="371"/>
      <c r="P15" s="371">
        <f t="shared" si="3"/>
        <v>5.461233480176212</v>
      </c>
    </row>
    <row r="16" spans="1:16" ht="15">
      <c r="A16" s="127">
        <f t="shared" si="4"/>
        <v>10</v>
      </c>
      <c r="B16" s="157" t="s">
        <v>35</v>
      </c>
      <c r="C16" s="111" t="s">
        <v>14</v>
      </c>
      <c r="D16" s="45">
        <v>10</v>
      </c>
      <c r="E16" s="45"/>
      <c r="F16" s="45">
        <v>143</v>
      </c>
      <c r="G16" s="345">
        <f t="shared" si="0"/>
        <v>712.3</v>
      </c>
      <c r="H16" s="257">
        <v>712.3</v>
      </c>
      <c r="I16" s="345"/>
      <c r="J16" s="352">
        <f t="shared" si="1"/>
        <v>797.9</v>
      </c>
      <c r="K16" s="357">
        <v>797.9</v>
      </c>
      <c r="L16" s="352"/>
      <c r="M16" s="371">
        <f t="shared" si="2"/>
        <v>835.9</v>
      </c>
      <c r="N16" s="357">
        <v>835.9</v>
      </c>
      <c r="O16" s="371"/>
      <c r="P16" s="371">
        <f t="shared" si="3"/>
        <v>5.845454545454546</v>
      </c>
    </row>
    <row r="17" spans="1:16" ht="15">
      <c r="A17" s="127">
        <f t="shared" si="4"/>
        <v>11</v>
      </c>
      <c r="B17" s="157" t="s">
        <v>35</v>
      </c>
      <c r="C17" s="111" t="s">
        <v>38</v>
      </c>
      <c r="D17" s="45">
        <v>16</v>
      </c>
      <c r="E17" s="45"/>
      <c r="F17" s="45">
        <v>42</v>
      </c>
      <c r="G17" s="345">
        <f t="shared" si="0"/>
        <v>336.6</v>
      </c>
      <c r="H17" s="257">
        <v>336.6</v>
      </c>
      <c r="I17" s="345"/>
      <c r="J17" s="352">
        <f t="shared" si="1"/>
        <v>262.7</v>
      </c>
      <c r="K17" s="357">
        <v>262.7</v>
      </c>
      <c r="L17" s="352"/>
      <c r="M17" s="371">
        <f t="shared" si="2"/>
        <v>240.7</v>
      </c>
      <c r="N17" s="357">
        <v>240.7</v>
      </c>
      <c r="O17" s="371"/>
      <c r="P17" s="371">
        <f t="shared" si="3"/>
        <v>5.730952380952381</v>
      </c>
    </row>
    <row r="18" spans="1:16" ht="15">
      <c r="A18" s="127">
        <f t="shared" si="4"/>
        <v>12</v>
      </c>
      <c r="B18" s="157" t="s">
        <v>35</v>
      </c>
      <c r="C18" s="111" t="s">
        <v>38</v>
      </c>
      <c r="D18" s="45">
        <v>32</v>
      </c>
      <c r="E18" s="45"/>
      <c r="F18" s="45">
        <v>50</v>
      </c>
      <c r="G18" s="345">
        <f t="shared" si="0"/>
        <v>263.8</v>
      </c>
      <c r="H18" s="257">
        <v>263.8</v>
      </c>
      <c r="I18" s="345"/>
      <c r="J18" s="352">
        <f t="shared" si="1"/>
        <v>239.9</v>
      </c>
      <c r="K18" s="357">
        <v>239.9</v>
      </c>
      <c r="L18" s="352"/>
      <c r="M18" s="371">
        <f t="shared" si="2"/>
        <v>274.2</v>
      </c>
      <c r="N18" s="357">
        <v>274.2</v>
      </c>
      <c r="O18" s="371"/>
      <c r="P18" s="371">
        <f t="shared" si="3"/>
        <v>5.484</v>
      </c>
    </row>
    <row r="19" spans="1:16" ht="15">
      <c r="A19" s="127">
        <f t="shared" si="4"/>
        <v>13</v>
      </c>
      <c r="B19" s="157" t="s">
        <v>35</v>
      </c>
      <c r="C19" s="111" t="s">
        <v>38</v>
      </c>
      <c r="D19" s="45">
        <v>34</v>
      </c>
      <c r="E19" s="45"/>
      <c r="F19" s="45">
        <v>84</v>
      </c>
      <c r="G19" s="345">
        <f t="shared" si="0"/>
        <v>1528.3000000000002</v>
      </c>
      <c r="H19" s="257">
        <v>1374.9</v>
      </c>
      <c r="I19" s="257">
        <v>153.4</v>
      </c>
      <c r="J19" s="352">
        <f t="shared" si="1"/>
        <v>1491.4</v>
      </c>
      <c r="K19" s="357">
        <v>1338</v>
      </c>
      <c r="L19" s="357">
        <v>153.4</v>
      </c>
      <c r="M19" s="371">
        <f t="shared" si="2"/>
        <v>1528.7</v>
      </c>
      <c r="N19" s="357">
        <v>1375.3</v>
      </c>
      <c r="O19" s="357">
        <v>153.4</v>
      </c>
      <c r="P19" s="371">
        <f t="shared" si="3"/>
        <v>18.198809523809523</v>
      </c>
    </row>
    <row r="20" spans="1:16" ht="15">
      <c r="A20" s="127">
        <f t="shared" si="4"/>
        <v>14</v>
      </c>
      <c r="B20" s="157" t="s">
        <v>35</v>
      </c>
      <c r="C20" s="111" t="s">
        <v>78</v>
      </c>
      <c r="D20" s="45">
        <v>13</v>
      </c>
      <c r="E20" s="45"/>
      <c r="F20" s="45">
        <v>41</v>
      </c>
      <c r="G20" s="345">
        <f t="shared" si="0"/>
        <v>188.3</v>
      </c>
      <c r="H20" s="257">
        <v>188.3</v>
      </c>
      <c r="I20" s="345"/>
      <c r="J20" s="352">
        <f t="shared" si="1"/>
        <v>209.4</v>
      </c>
      <c r="K20" s="357">
        <v>209.4</v>
      </c>
      <c r="L20" s="352"/>
      <c r="M20" s="371">
        <f t="shared" si="2"/>
        <v>205.2</v>
      </c>
      <c r="N20" s="357">
        <v>205.2</v>
      </c>
      <c r="O20" s="371"/>
      <c r="P20" s="371">
        <f t="shared" si="3"/>
        <v>5.004878048780488</v>
      </c>
    </row>
    <row r="21" spans="1:16" ht="15">
      <c r="A21" s="127">
        <f t="shared" si="4"/>
        <v>15</v>
      </c>
      <c r="B21" s="157" t="s">
        <v>35</v>
      </c>
      <c r="C21" s="111" t="s">
        <v>78</v>
      </c>
      <c r="D21" s="45">
        <v>15</v>
      </c>
      <c r="E21" s="45"/>
      <c r="F21" s="45">
        <v>41</v>
      </c>
      <c r="G21" s="345">
        <f t="shared" si="0"/>
        <v>140.7</v>
      </c>
      <c r="H21" s="257">
        <v>140.7</v>
      </c>
      <c r="I21" s="345"/>
      <c r="J21" s="352">
        <f t="shared" si="1"/>
        <v>75.8</v>
      </c>
      <c r="K21" s="357">
        <v>75.8</v>
      </c>
      <c r="L21" s="352"/>
      <c r="M21" s="371">
        <f t="shared" si="2"/>
        <v>144.7</v>
      </c>
      <c r="N21" s="357">
        <v>144.7</v>
      </c>
      <c r="O21" s="371"/>
      <c r="P21" s="371">
        <f t="shared" si="3"/>
        <v>3.5292682926829264</v>
      </c>
    </row>
    <row r="22" spans="1:16" ht="15">
      <c r="A22" s="127">
        <f t="shared" si="4"/>
        <v>16</v>
      </c>
      <c r="B22" s="157" t="s">
        <v>35</v>
      </c>
      <c r="C22" s="111" t="s">
        <v>128</v>
      </c>
      <c r="D22" s="45">
        <v>7</v>
      </c>
      <c r="E22" s="45"/>
      <c r="F22" s="45">
        <v>177</v>
      </c>
      <c r="G22" s="345">
        <f t="shared" si="0"/>
        <v>573.6</v>
      </c>
      <c r="H22" s="257">
        <v>573.6</v>
      </c>
      <c r="I22" s="345"/>
      <c r="J22" s="352">
        <f t="shared" si="1"/>
        <v>750.3</v>
      </c>
      <c r="K22" s="357">
        <v>750.3</v>
      </c>
      <c r="L22" s="352"/>
      <c r="M22" s="371">
        <f t="shared" si="2"/>
        <v>815.9</v>
      </c>
      <c r="N22" s="357">
        <v>815.9</v>
      </c>
      <c r="O22" s="371"/>
      <c r="P22" s="371">
        <f t="shared" si="3"/>
        <v>4.609604519774011</v>
      </c>
    </row>
    <row r="23" spans="1:16" ht="15">
      <c r="A23" s="127">
        <f t="shared" si="4"/>
        <v>17</v>
      </c>
      <c r="B23" s="157" t="s">
        <v>35</v>
      </c>
      <c r="C23" s="201" t="s">
        <v>27</v>
      </c>
      <c r="D23" s="45">
        <v>6</v>
      </c>
      <c r="E23" s="45" t="s">
        <v>17</v>
      </c>
      <c r="F23" s="45">
        <v>76</v>
      </c>
      <c r="G23" s="345">
        <f t="shared" si="0"/>
        <v>475.7</v>
      </c>
      <c r="H23" s="257">
        <v>475.7</v>
      </c>
      <c r="I23" s="345"/>
      <c r="J23" s="352">
        <f t="shared" si="1"/>
        <v>508.9</v>
      </c>
      <c r="K23" s="357">
        <v>508.9</v>
      </c>
      <c r="L23" s="352"/>
      <c r="M23" s="371">
        <f t="shared" si="2"/>
        <v>520.4</v>
      </c>
      <c r="N23" s="357">
        <v>520.4</v>
      </c>
      <c r="O23" s="371"/>
      <c r="P23" s="371">
        <f t="shared" si="3"/>
        <v>6.847368421052631</v>
      </c>
    </row>
    <row r="24" spans="1:16" ht="15">
      <c r="A24" s="127">
        <f t="shared" si="4"/>
        <v>18</v>
      </c>
      <c r="B24" s="157" t="s">
        <v>35</v>
      </c>
      <c r="C24" s="111" t="s">
        <v>48</v>
      </c>
      <c r="D24" s="45">
        <v>10</v>
      </c>
      <c r="E24" s="45"/>
      <c r="F24" s="45">
        <v>294</v>
      </c>
      <c r="G24" s="345">
        <f t="shared" si="0"/>
        <v>3176.6</v>
      </c>
      <c r="H24" s="257">
        <v>3133.4</v>
      </c>
      <c r="I24" s="257">
        <v>43.2</v>
      </c>
      <c r="J24" s="352">
        <f t="shared" si="1"/>
        <v>3139.1</v>
      </c>
      <c r="K24" s="357">
        <v>3095.9</v>
      </c>
      <c r="L24" s="357">
        <v>43.2</v>
      </c>
      <c r="M24" s="371">
        <f t="shared" si="2"/>
        <v>3270.7999999999997</v>
      </c>
      <c r="N24" s="357">
        <v>3227.6</v>
      </c>
      <c r="O24" s="357">
        <v>43.2</v>
      </c>
      <c r="P24" s="371">
        <f t="shared" si="3"/>
        <v>11.12517006802721</v>
      </c>
    </row>
    <row r="25" spans="1:16" ht="15">
      <c r="A25" s="127">
        <f t="shared" si="4"/>
        <v>19</v>
      </c>
      <c r="B25" s="157" t="s">
        <v>35</v>
      </c>
      <c r="C25" s="111" t="s">
        <v>41</v>
      </c>
      <c r="D25" s="45">
        <v>11</v>
      </c>
      <c r="E25" s="45"/>
      <c r="F25" s="45">
        <v>60</v>
      </c>
      <c r="G25" s="345">
        <f t="shared" si="0"/>
        <v>186.7</v>
      </c>
      <c r="H25" s="257">
        <v>186.7</v>
      </c>
      <c r="I25" s="345"/>
      <c r="J25" s="352">
        <f t="shared" si="1"/>
        <v>104.4</v>
      </c>
      <c r="K25" s="357">
        <v>104.4</v>
      </c>
      <c r="L25" s="352"/>
      <c r="M25" s="371">
        <f t="shared" si="2"/>
        <v>204.4</v>
      </c>
      <c r="N25" s="357">
        <v>204.4</v>
      </c>
      <c r="O25" s="371"/>
      <c r="P25" s="371">
        <f t="shared" si="3"/>
        <v>3.4066666666666667</v>
      </c>
    </row>
    <row r="26" spans="1:16" ht="15">
      <c r="A26" s="127">
        <f t="shared" si="4"/>
        <v>20</v>
      </c>
      <c r="B26" s="157" t="s">
        <v>35</v>
      </c>
      <c r="C26" s="111" t="s">
        <v>129</v>
      </c>
      <c r="D26" s="45">
        <v>7</v>
      </c>
      <c r="E26" s="45"/>
      <c r="F26" s="45">
        <v>70</v>
      </c>
      <c r="G26" s="345">
        <f t="shared" si="0"/>
        <v>407.8</v>
      </c>
      <c r="H26" s="257">
        <v>407.8</v>
      </c>
      <c r="I26" s="345"/>
      <c r="J26" s="352">
        <f t="shared" si="1"/>
        <v>466.2</v>
      </c>
      <c r="K26" s="357">
        <v>466.2</v>
      </c>
      <c r="L26" s="352"/>
      <c r="M26" s="371">
        <f t="shared" si="2"/>
        <v>561</v>
      </c>
      <c r="N26" s="357">
        <v>561</v>
      </c>
      <c r="O26" s="371"/>
      <c r="P26" s="371">
        <f t="shared" si="3"/>
        <v>8.014285714285714</v>
      </c>
    </row>
    <row r="27" spans="1:16" ht="15">
      <c r="A27" s="127">
        <f t="shared" si="4"/>
        <v>21</v>
      </c>
      <c r="B27" s="157" t="s">
        <v>35</v>
      </c>
      <c r="C27" s="111" t="s">
        <v>40</v>
      </c>
      <c r="D27" s="45">
        <v>1</v>
      </c>
      <c r="E27" s="45"/>
      <c r="F27" s="45">
        <v>120</v>
      </c>
      <c r="G27" s="345">
        <f t="shared" si="0"/>
        <v>1843.5</v>
      </c>
      <c r="H27" s="257">
        <v>1651.4</v>
      </c>
      <c r="I27" s="257">
        <v>192.1</v>
      </c>
      <c r="J27" s="352">
        <f t="shared" si="1"/>
        <v>1662</v>
      </c>
      <c r="K27" s="357">
        <v>1469.9</v>
      </c>
      <c r="L27" s="357">
        <v>192.1</v>
      </c>
      <c r="M27" s="371">
        <f t="shared" si="2"/>
        <v>1746.3999999999999</v>
      </c>
      <c r="N27" s="357">
        <v>1554.3</v>
      </c>
      <c r="O27" s="357">
        <v>192.1</v>
      </c>
      <c r="P27" s="371">
        <f>M27/F27</f>
        <v>14.553333333333333</v>
      </c>
    </row>
    <row r="28" spans="1:16" ht="15">
      <c r="A28" s="127"/>
      <c r="B28" s="127" t="s">
        <v>8</v>
      </c>
      <c r="C28" s="45"/>
      <c r="D28" s="45"/>
      <c r="E28" s="45"/>
      <c r="F28" s="159">
        <f>SUM(F7:F27)</f>
        <v>2071</v>
      </c>
      <c r="G28" s="120">
        <f aca="true" t="shared" si="5" ref="G28:L28">SUM(G7:G27)</f>
        <v>17965.100000000002</v>
      </c>
      <c r="H28" s="351">
        <f t="shared" si="5"/>
        <v>16252.400000000001</v>
      </c>
      <c r="I28" s="159">
        <f t="shared" si="5"/>
        <v>1712.7</v>
      </c>
      <c r="J28" s="120">
        <f t="shared" si="5"/>
        <v>17911.1</v>
      </c>
      <c r="K28" s="120">
        <f t="shared" si="5"/>
        <v>16198.399999999996</v>
      </c>
      <c r="L28" s="120">
        <f t="shared" si="5"/>
        <v>1712.7</v>
      </c>
      <c r="M28" s="120">
        <f>SUM(M7:M27)</f>
        <v>18851.500000000004</v>
      </c>
      <c r="N28" s="120">
        <f>SUM(N7:N27)</f>
        <v>17138.800000000003</v>
      </c>
      <c r="O28" s="120">
        <f>SUM(O7:O27)</f>
        <v>1712.7</v>
      </c>
      <c r="P28" s="345"/>
    </row>
    <row r="29" spans="1:16" ht="15">
      <c r="A29" s="411" t="s">
        <v>85</v>
      </c>
      <c r="B29" s="412"/>
      <c r="C29" s="412"/>
      <c r="D29" s="412"/>
      <c r="E29" s="412"/>
      <c r="F29" s="412"/>
      <c r="G29" s="138"/>
      <c r="H29" s="138"/>
      <c r="I29" s="138"/>
      <c r="J29" s="356"/>
      <c r="K29" s="356"/>
      <c r="L29" s="356"/>
      <c r="M29" s="356"/>
      <c r="N29" s="356"/>
      <c r="O29" s="356"/>
      <c r="P29" s="345"/>
    </row>
    <row r="30" spans="1:16" ht="15">
      <c r="A30" s="127">
        <v>1</v>
      </c>
      <c r="B30" s="157" t="s">
        <v>35</v>
      </c>
      <c r="C30" s="111" t="s">
        <v>36</v>
      </c>
      <c r="D30" s="45">
        <v>5</v>
      </c>
      <c r="E30" s="45" t="s">
        <v>17</v>
      </c>
      <c r="F30" s="45">
        <v>12</v>
      </c>
      <c r="G30" s="345">
        <f>H30+I30</f>
        <v>3.9</v>
      </c>
      <c r="H30" s="257">
        <v>3.9</v>
      </c>
      <c r="I30" s="345"/>
      <c r="J30" s="352">
        <f>K30+L30</f>
        <v>3.9</v>
      </c>
      <c r="K30" s="357">
        <v>3.9</v>
      </c>
      <c r="L30" s="352"/>
      <c r="M30" s="371">
        <f>N30+O30</f>
        <v>3.9</v>
      </c>
      <c r="N30" s="357">
        <v>3.9</v>
      </c>
      <c r="O30" s="371"/>
      <c r="P30" s="345">
        <f>M30/F30</f>
        <v>0.325</v>
      </c>
    </row>
    <row r="31" spans="1:16" ht="15">
      <c r="A31" s="127">
        <v>2</v>
      </c>
      <c r="B31" s="157" t="s">
        <v>35</v>
      </c>
      <c r="C31" s="111" t="s">
        <v>36</v>
      </c>
      <c r="D31" s="45">
        <v>44</v>
      </c>
      <c r="E31" s="45"/>
      <c r="F31" s="45">
        <v>30</v>
      </c>
      <c r="G31" s="345">
        <f aca="true" t="shared" si="6" ref="G31:G45">H31+I31</f>
        <v>81.7</v>
      </c>
      <c r="H31" s="257">
        <f>24.2+2.9</f>
        <v>27.099999999999998</v>
      </c>
      <c r="I31" s="257">
        <f>38.2+16.4</f>
        <v>54.6</v>
      </c>
      <c r="J31" s="352">
        <f aca="true" t="shared" si="7" ref="J31:J45">K31+L31</f>
        <v>81.7</v>
      </c>
      <c r="K31" s="357">
        <f>24.2+2.9</f>
        <v>27.099999999999998</v>
      </c>
      <c r="L31" s="357">
        <f>38.2+16.4</f>
        <v>54.6</v>
      </c>
      <c r="M31" s="371">
        <f aca="true" t="shared" si="8" ref="M31:M45">N31+O31</f>
        <v>81.7</v>
      </c>
      <c r="N31" s="357">
        <f>24.2+2.9</f>
        <v>27.099999999999998</v>
      </c>
      <c r="O31" s="357">
        <f>38.2+16.4</f>
        <v>54.6</v>
      </c>
      <c r="P31" s="371">
        <f aca="true" t="shared" si="9" ref="P31:P44">M31/F31</f>
        <v>2.7233333333333336</v>
      </c>
    </row>
    <row r="32" spans="1:16" ht="15">
      <c r="A32" s="127">
        <f>1+A31</f>
        <v>3</v>
      </c>
      <c r="B32" s="157" t="s">
        <v>35</v>
      </c>
      <c r="C32" s="111" t="s">
        <v>36</v>
      </c>
      <c r="D32" s="45">
        <v>66</v>
      </c>
      <c r="E32" s="45" t="s">
        <v>17</v>
      </c>
      <c r="F32" s="45">
        <v>2</v>
      </c>
      <c r="G32" s="345">
        <f t="shared" si="6"/>
        <v>28.6</v>
      </c>
      <c r="H32" s="257">
        <v>28.6</v>
      </c>
      <c r="I32" s="345"/>
      <c r="J32" s="352">
        <f t="shared" si="7"/>
        <v>28.6</v>
      </c>
      <c r="K32" s="357">
        <v>28.6</v>
      </c>
      <c r="L32" s="352"/>
      <c r="M32" s="371">
        <f t="shared" si="8"/>
        <v>28.6</v>
      </c>
      <c r="N32" s="357">
        <v>28.6</v>
      </c>
      <c r="O32" s="371"/>
      <c r="P32" s="371">
        <f t="shared" si="9"/>
        <v>14.3</v>
      </c>
    </row>
    <row r="33" spans="1:16" ht="15" customHeight="1">
      <c r="A33" s="127">
        <f aca="true" t="shared" si="10" ref="A33:A45">1+A32</f>
        <v>4</v>
      </c>
      <c r="B33" s="157" t="s">
        <v>35</v>
      </c>
      <c r="C33" s="111" t="s">
        <v>22</v>
      </c>
      <c r="D33" s="45">
        <v>11</v>
      </c>
      <c r="E33" s="45"/>
      <c r="F33" s="45">
        <v>27</v>
      </c>
      <c r="G33" s="345">
        <f t="shared" si="6"/>
        <v>4.1</v>
      </c>
      <c r="H33" s="257">
        <f>3.4</f>
        <v>3.4</v>
      </c>
      <c r="I33" s="257">
        <v>0.7</v>
      </c>
      <c r="J33" s="352">
        <f t="shared" si="7"/>
        <v>4.1</v>
      </c>
      <c r="K33" s="357">
        <f>3.4</f>
        <v>3.4</v>
      </c>
      <c r="L33" s="357">
        <v>0.7</v>
      </c>
      <c r="M33" s="371">
        <f t="shared" si="8"/>
        <v>4.1</v>
      </c>
      <c r="N33" s="357">
        <f>3.4</f>
        <v>3.4</v>
      </c>
      <c r="O33" s="357">
        <v>0.7</v>
      </c>
      <c r="P33" s="371">
        <f t="shared" si="9"/>
        <v>0.15185185185185185</v>
      </c>
    </row>
    <row r="34" spans="1:16" ht="15" customHeight="1">
      <c r="A34" s="127">
        <f t="shared" si="10"/>
        <v>5</v>
      </c>
      <c r="B34" s="157" t="s">
        <v>35</v>
      </c>
      <c r="C34" s="111" t="s">
        <v>22</v>
      </c>
      <c r="D34" s="45">
        <v>13</v>
      </c>
      <c r="E34" s="45"/>
      <c r="F34" s="45">
        <v>8</v>
      </c>
      <c r="G34" s="345">
        <f t="shared" si="6"/>
        <v>69.6</v>
      </c>
      <c r="H34" s="257">
        <v>35.5</v>
      </c>
      <c r="I34" s="257">
        <v>34.1</v>
      </c>
      <c r="J34" s="352">
        <f t="shared" si="7"/>
        <v>64.2</v>
      </c>
      <c r="K34" s="357">
        <v>30.1</v>
      </c>
      <c r="L34" s="357">
        <v>34.1</v>
      </c>
      <c r="M34" s="371">
        <f t="shared" si="8"/>
        <v>64.2</v>
      </c>
      <c r="N34" s="357">
        <v>30.1</v>
      </c>
      <c r="O34" s="357">
        <v>34.1</v>
      </c>
      <c r="P34" s="371">
        <f t="shared" si="9"/>
        <v>8.025</v>
      </c>
    </row>
    <row r="35" spans="1:16" ht="15" customHeight="1">
      <c r="A35" s="127">
        <f t="shared" si="10"/>
        <v>6</v>
      </c>
      <c r="B35" s="201" t="s">
        <v>35</v>
      </c>
      <c r="C35" s="157" t="s">
        <v>22</v>
      </c>
      <c r="D35" s="127">
        <v>14</v>
      </c>
      <c r="E35" s="45"/>
      <c r="F35" s="45">
        <v>8</v>
      </c>
      <c r="G35" s="345">
        <f t="shared" si="6"/>
        <v>7.7</v>
      </c>
      <c r="H35" s="257">
        <f>7.7</f>
        <v>7.7</v>
      </c>
      <c r="I35" s="345"/>
      <c r="J35" s="352">
        <f t="shared" si="7"/>
        <v>7.7</v>
      </c>
      <c r="K35" s="357">
        <f>7.7</f>
        <v>7.7</v>
      </c>
      <c r="L35" s="352"/>
      <c r="M35" s="371">
        <f t="shared" si="8"/>
        <v>7.7</v>
      </c>
      <c r="N35" s="357">
        <f>7.7</f>
        <v>7.7</v>
      </c>
      <c r="O35" s="371"/>
      <c r="P35" s="371">
        <f t="shared" si="9"/>
        <v>0.9625</v>
      </c>
    </row>
    <row r="36" spans="1:16" ht="15" customHeight="1">
      <c r="A36" s="127">
        <f t="shared" si="10"/>
        <v>7</v>
      </c>
      <c r="B36" s="157" t="s">
        <v>35</v>
      </c>
      <c r="C36" s="111" t="s">
        <v>22</v>
      </c>
      <c r="D36" s="45">
        <v>16</v>
      </c>
      <c r="E36" s="45"/>
      <c r="F36" s="45">
        <v>27</v>
      </c>
      <c r="G36" s="345">
        <f t="shared" si="6"/>
        <v>6.1</v>
      </c>
      <c r="H36" s="257">
        <f>5.1</f>
        <v>5.1</v>
      </c>
      <c r="I36" s="257">
        <v>1</v>
      </c>
      <c r="J36" s="352">
        <f t="shared" si="7"/>
        <v>6.1</v>
      </c>
      <c r="K36" s="357">
        <f>5.1</f>
        <v>5.1</v>
      </c>
      <c r="L36" s="357">
        <v>1</v>
      </c>
      <c r="M36" s="371">
        <f t="shared" si="8"/>
        <v>6.1</v>
      </c>
      <c r="N36" s="357">
        <f>5.1</f>
        <v>5.1</v>
      </c>
      <c r="O36" s="357">
        <v>1</v>
      </c>
      <c r="P36" s="371">
        <f t="shared" si="9"/>
        <v>0.22592592592592592</v>
      </c>
    </row>
    <row r="37" spans="1:16" ht="15" customHeight="1">
      <c r="A37" s="127">
        <f t="shared" si="10"/>
        <v>8</v>
      </c>
      <c r="B37" s="157" t="s">
        <v>35</v>
      </c>
      <c r="C37" s="111" t="s">
        <v>22</v>
      </c>
      <c r="D37" s="45">
        <v>24</v>
      </c>
      <c r="E37" s="45"/>
      <c r="F37" s="45">
        <v>8</v>
      </c>
      <c r="G37" s="345">
        <f t="shared" si="6"/>
        <v>6.5</v>
      </c>
      <c r="H37" s="257">
        <f>6.5</f>
        <v>6.5</v>
      </c>
      <c r="I37" s="345"/>
      <c r="J37" s="352">
        <f t="shared" si="7"/>
        <v>6.5</v>
      </c>
      <c r="K37" s="357">
        <f>6.5</f>
        <v>6.5</v>
      </c>
      <c r="L37" s="352"/>
      <c r="M37" s="371">
        <f t="shared" si="8"/>
        <v>6.5</v>
      </c>
      <c r="N37" s="357">
        <f>6.5</f>
        <v>6.5</v>
      </c>
      <c r="O37" s="371"/>
      <c r="P37" s="371">
        <f t="shared" si="9"/>
        <v>0.8125</v>
      </c>
    </row>
    <row r="38" spans="1:16" ht="15" customHeight="1">
      <c r="A38" s="127">
        <f>1+A37</f>
        <v>9</v>
      </c>
      <c r="B38" s="157" t="s">
        <v>35</v>
      </c>
      <c r="C38" s="111" t="s">
        <v>22</v>
      </c>
      <c r="D38" s="45">
        <v>28</v>
      </c>
      <c r="E38" s="45"/>
      <c r="F38" s="45">
        <v>8</v>
      </c>
      <c r="G38" s="345">
        <f t="shared" si="6"/>
        <v>64.8</v>
      </c>
      <c r="H38" s="257">
        <f>47.8+16.7+0.3</f>
        <v>64.8</v>
      </c>
      <c r="I38" s="345"/>
      <c r="J38" s="352">
        <f t="shared" si="7"/>
        <v>64.8</v>
      </c>
      <c r="K38" s="357">
        <f>47.8+16.7+0.3</f>
        <v>64.8</v>
      </c>
      <c r="L38" s="352"/>
      <c r="M38" s="371">
        <f t="shared" si="8"/>
        <v>64.8</v>
      </c>
      <c r="N38" s="357">
        <f>47.8+16.7+0.3</f>
        <v>64.8</v>
      </c>
      <c r="O38" s="371"/>
      <c r="P38" s="371">
        <f t="shared" si="9"/>
        <v>8.1</v>
      </c>
    </row>
    <row r="39" spans="1:16" ht="15" customHeight="1">
      <c r="A39" s="127">
        <f t="shared" si="10"/>
        <v>10</v>
      </c>
      <c r="B39" s="157" t="s">
        <v>35</v>
      </c>
      <c r="C39" s="111" t="s">
        <v>22</v>
      </c>
      <c r="D39" s="45">
        <v>30</v>
      </c>
      <c r="E39" s="45"/>
      <c r="F39" s="45">
        <v>8</v>
      </c>
      <c r="G39" s="345">
        <f t="shared" si="6"/>
        <v>62.2</v>
      </c>
      <c r="H39" s="257">
        <f>33.2+29</f>
        <v>62.2</v>
      </c>
      <c r="I39" s="345"/>
      <c r="J39" s="352">
        <f t="shared" si="7"/>
        <v>62.2</v>
      </c>
      <c r="K39" s="357">
        <f>33.2+29</f>
        <v>62.2</v>
      </c>
      <c r="L39" s="352"/>
      <c r="M39" s="371">
        <f t="shared" si="8"/>
        <v>62.2</v>
      </c>
      <c r="N39" s="357">
        <f>33.2+29</f>
        <v>62.2</v>
      </c>
      <c r="O39" s="371"/>
      <c r="P39" s="371">
        <f t="shared" si="9"/>
        <v>7.775</v>
      </c>
    </row>
    <row r="40" spans="1:16" ht="15">
      <c r="A40" s="127">
        <f t="shared" si="10"/>
        <v>11</v>
      </c>
      <c r="B40" s="157" t="s">
        <v>35</v>
      </c>
      <c r="C40" s="111" t="s">
        <v>120</v>
      </c>
      <c r="D40" s="45">
        <v>27</v>
      </c>
      <c r="E40" s="45" t="s">
        <v>17</v>
      </c>
      <c r="F40" s="45">
        <v>4</v>
      </c>
      <c r="G40" s="345">
        <f t="shared" si="6"/>
        <v>19</v>
      </c>
      <c r="H40" s="257">
        <v>19</v>
      </c>
      <c r="I40" s="345"/>
      <c r="J40" s="352">
        <f t="shared" si="7"/>
        <v>19</v>
      </c>
      <c r="K40" s="357">
        <v>19</v>
      </c>
      <c r="L40" s="352"/>
      <c r="M40" s="371">
        <f t="shared" si="8"/>
        <v>19</v>
      </c>
      <c r="N40" s="357">
        <v>19</v>
      </c>
      <c r="O40" s="371"/>
      <c r="P40" s="371">
        <f t="shared" si="9"/>
        <v>4.75</v>
      </c>
    </row>
    <row r="41" spans="1:16" s="161" customFormat="1" ht="15" customHeight="1">
      <c r="A41" s="127">
        <f t="shared" si="10"/>
        <v>12</v>
      </c>
      <c r="B41" s="157" t="s">
        <v>35</v>
      </c>
      <c r="C41" s="111" t="s">
        <v>43</v>
      </c>
      <c r="D41" s="45">
        <v>1</v>
      </c>
      <c r="E41" s="45"/>
      <c r="F41" s="45">
        <v>12</v>
      </c>
      <c r="G41" s="345">
        <f t="shared" si="6"/>
        <v>97.19999999999999</v>
      </c>
      <c r="H41" s="257">
        <v>45.8</v>
      </c>
      <c r="I41" s="257">
        <v>51.4</v>
      </c>
      <c r="J41" s="352">
        <f t="shared" si="7"/>
        <v>95.5</v>
      </c>
      <c r="K41" s="357">
        <v>44.1</v>
      </c>
      <c r="L41" s="357">
        <v>51.4</v>
      </c>
      <c r="M41" s="371">
        <f t="shared" si="8"/>
        <v>93.8</v>
      </c>
      <c r="N41" s="357">
        <v>42.4</v>
      </c>
      <c r="O41" s="357">
        <v>51.4</v>
      </c>
      <c r="P41" s="371">
        <f t="shared" si="9"/>
        <v>7.816666666666666</v>
      </c>
    </row>
    <row r="42" spans="1:16" s="161" customFormat="1" ht="15">
      <c r="A42" s="127">
        <f t="shared" si="10"/>
        <v>13</v>
      </c>
      <c r="B42" s="157" t="s">
        <v>35</v>
      </c>
      <c r="C42" s="111" t="s">
        <v>34</v>
      </c>
      <c r="D42" s="45">
        <v>20</v>
      </c>
      <c r="E42" s="160"/>
      <c r="F42" s="45">
        <v>72</v>
      </c>
      <c r="G42" s="345">
        <f t="shared" si="6"/>
        <v>331.3</v>
      </c>
      <c r="H42" s="257">
        <v>276.6</v>
      </c>
      <c r="I42" s="257">
        <v>54.7</v>
      </c>
      <c r="J42" s="352">
        <f t="shared" si="7"/>
        <v>331.3</v>
      </c>
      <c r="K42" s="357">
        <v>276.6</v>
      </c>
      <c r="L42" s="357">
        <v>54.7</v>
      </c>
      <c r="M42" s="371">
        <f t="shared" si="8"/>
        <v>331.3</v>
      </c>
      <c r="N42" s="357">
        <v>276.6</v>
      </c>
      <c r="O42" s="357">
        <v>54.7</v>
      </c>
      <c r="P42" s="371">
        <f t="shared" si="9"/>
        <v>4.601388888888889</v>
      </c>
    </row>
    <row r="43" spans="1:16" ht="15" customHeight="1">
      <c r="A43" s="127">
        <f t="shared" si="10"/>
        <v>14</v>
      </c>
      <c r="B43" s="157" t="s">
        <v>35</v>
      </c>
      <c r="C43" s="111" t="s">
        <v>42</v>
      </c>
      <c r="D43" s="45">
        <v>29</v>
      </c>
      <c r="E43" s="45"/>
      <c r="F43" s="45">
        <v>73</v>
      </c>
      <c r="G43" s="345">
        <f t="shared" si="6"/>
        <v>1761.9</v>
      </c>
      <c r="H43" s="257">
        <v>1729</v>
      </c>
      <c r="I43" s="257">
        <v>32.9</v>
      </c>
      <c r="J43" s="352">
        <f t="shared" si="7"/>
        <v>1749.1000000000001</v>
      </c>
      <c r="K43" s="357">
        <v>1716.2</v>
      </c>
      <c r="L43" s="357">
        <v>32.9</v>
      </c>
      <c r="M43" s="371">
        <f t="shared" si="8"/>
        <v>1700.8000000000002</v>
      </c>
      <c r="N43" s="357">
        <v>1667.9</v>
      </c>
      <c r="O43" s="357">
        <v>32.9</v>
      </c>
      <c r="P43" s="371">
        <f t="shared" si="9"/>
        <v>23.298630136986304</v>
      </c>
    </row>
    <row r="44" spans="1:16" ht="15">
      <c r="A44" s="127">
        <f t="shared" si="10"/>
        <v>15</v>
      </c>
      <c r="B44" s="157" t="s">
        <v>35</v>
      </c>
      <c r="C44" s="111" t="s">
        <v>42</v>
      </c>
      <c r="D44" s="45">
        <v>30</v>
      </c>
      <c r="E44" s="45"/>
      <c r="F44" s="45">
        <v>24</v>
      </c>
      <c r="G44" s="345">
        <f t="shared" si="6"/>
        <v>13</v>
      </c>
      <c r="H44" s="257">
        <f>13</f>
        <v>13</v>
      </c>
      <c r="I44" s="345"/>
      <c r="J44" s="352">
        <f t="shared" si="7"/>
        <v>13</v>
      </c>
      <c r="K44" s="357">
        <f>13</f>
        <v>13</v>
      </c>
      <c r="L44" s="352"/>
      <c r="M44" s="371">
        <f t="shared" si="8"/>
        <v>13</v>
      </c>
      <c r="N44" s="357">
        <f>13</f>
        <v>13</v>
      </c>
      <c r="O44" s="371"/>
      <c r="P44" s="371">
        <f t="shared" si="9"/>
        <v>0.5416666666666666</v>
      </c>
    </row>
    <row r="45" spans="1:16" ht="15">
      <c r="A45" s="127">
        <f t="shared" si="10"/>
        <v>16</v>
      </c>
      <c r="B45" s="157" t="s">
        <v>35</v>
      </c>
      <c r="C45" s="111" t="s">
        <v>39</v>
      </c>
      <c r="D45" s="45">
        <v>17</v>
      </c>
      <c r="E45" s="45" t="s">
        <v>18</v>
      </c>
      <c r="F45" s="45">
        <v>40</v>
      </c>
      <c r="G45" s="345">
        <f t="shared" si="6"/>
        <v>29.3</v>
      </c>
      <c r="H45" s="257">
        <f>6.4+9.9</f>
        <v>16.3</v>
      </c>
      <c r="I45" s="257">
        <f>7.4+5.6</f>
        <v>13</v>
      </c>
      <c r="J45" s="352">
        <f t="shared" si="7"/>
        <v>29.3</v>
      </c>
      <c r="K45" s="357">
        <f>6.4+9.9</f>
        <v>16.3</v>
      </c>
      <c r="L45" s="357">
        <f>7.4+5.6</f>
        <v>13</v>
      </c>
      <c r="M45" s="371">
        <f t="shared" si="8"/>
        <v>29.3</v>
      </c>
      <c r="N45" s="357">
        <f>6.4+9.9</f>
        <v>16.3</v>
      </c>
      <c r="O45" s="357">
        <f>7.4+5.6</f>
        <v>13</v>
      </c>
      <c r="P45" s="371">
        <f>M45/F45</f>
        <v>0.7325</v>
      </c>
    </row>
    <row r="46" spans="1:16" s="164" customFormat="1" ht="15">
      <c r="A46" s="250"/>
      <c r="B46" s="162" t="s">
        <v>8</v>
      </c>
      <c r="C46" s="163"/>
      <c r="D46" s="159"/>
      <c r="E46" s="159"/>
      <c r="F46" s="159">
        <f aca="true" t="shared" si="11" ref="F46:L46">SUM(F30:F45)</f>
        <v>363</v>
      </c>
      <c r="G46" s="120">
        <f t="shared" si="11"/>
        <v>2586.9000000000005</v>
      </c>
      <c r="H46" s="159">
        <f t="shared" si="11"/>
        <v>2344.5</v>
      </c>
      <c r="I46" s="159">
        <f t="shared" si="11"/>
        <v>242.4</v>
      </c>
      <c r="J46" s="120">
        <f t="shared" si="11"/>
        <v>2567</v>
      </c>
      <c r="K46" s="120">
        <f t="shared" si="11"/>
        <v>2324.6000000000004</v>
      </c>
      <c r="L46" s="120">
        <f t="shared" si="11"/>
        <v>242.4</v>
      </c>
      <c r="M46" s="120">
        <f>SUM(M30:M45)</f>
        <v>2517.0000000000005</v>
      </c>
      <c r="N46" s="120">
        <f>SUM(N30:N45)</f>
        <v>2274.6000000000004</v>
      </c>
      <c r="O46" s="120">
        <f>SUM(O30:O45)</f>
        <v>242.4</v>
      </c>
      <c r="P46" s="258"/>
    </row>
    <row r="47" spans="2:6" ht="15">
      <c r="B47" s="156"/>
      <c r="C47" s="156"/>
      <c r="D47" s="156"/>
      <c r="E47" s="156"/>
      <c r="F47" s="156"/>
    </row>
    <row r="48" spans="2:6" ht="14.25" customHeight="1">
      <c r="B48" s="156"/>
      <c r="C48" s="156"/>
      <c r="D48" s="156"/>
      <c r="E48" s="156"/>
      <c r="F48" s="156"/>
    </row>
  </sheetData>
  <sheetProtection/>
  <mergeCells count="19">
    <mergeCell ref="B2:F2"/>
    <mergeCell ref="D5:D6"/>
    <mergeCell ref="E5:E6"/>
    <mergeCell ref="B4:B6"/>
    <mergeCell ref="J5:J6"/>
    <mergeCell ref="A29:F29"/>
    <mergeCell ref="C5:C6"/>
    <mergeCell ref="F4:F6"/>
    <mergeCell ref="A4:A6"/>
    <mergeCell ref="C4:E4"/>
    <mergeCell ref="K5:L5"/>
    <mergeCell ref="G4:I4"/>
    <mergeCell ref="G5:G6"/>
    <mergeCell ref="H5:I5"/>
    <mergeCell ref="P4:P6"/>
    <mergeCell ref="J4:L4"/>
    <mergeCell ref="M4:O4"/>
    <mergeCell ref="M5:M6"/>
    <mergeCell ref="N5:O5"/>
  </mergeCells>
  <printOptions/>
  <pageMargins left="0.15748031496062992" right="0.15748031496062992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Z27"/>
  <sheetViews>
    <sheetView view="pageBreakPreview" zoomScaleSheetLayoutView="100" zoomScalePageLayoutView="0" workbookViewId="0" topLeftCell="A1">
      <selection activeCell="C24" sqref="C24"/>
    </sheetView>
  </sheetViews>
  <sheetFormatPr defaultColWidth="9.140625" defaultRowHeight="15" outlineLevelCol="1"/>
  <cols>
    <col min="1" max="1" width="5.00390625" style="22" customWidth="1"/>
    <col min="2" max="2" width="22.140625" style="22" customWidth="1"/>
    <col min="3" max="3" width="20.7109375" style="22" customWidth="1"/>
    <col min="4" max="4" width="7.7109375" style="29" customWidth="1"/>
    <col min="5" max="5" width="8.28125" style="29" customWidth="1"/>
    <col min="6" max="6" width="9.140625" style="29" customWidth="1"/>
    <col min="7" max="7" width="10.28125" style="48" hidden="1" customWidth="1" outlineLevel="1"/>
    <col min="8" max="8" width="11.57421875" style="48" hidden="1" customWidth="1" outlineLevel="1"/>
    <col min="9" max="9" width="9.140625" style="48" hidden="1" customWidth="1" outlineLevel="1"/>
    <col min="10" max="10" width="10.28125" style="48" hidden="1" customWidth="1" outlineLevel="1"/>
    <col min="11" max="11" width="11.57421875" style="48" hidden="1" customWidth="1" outlineLevel="1"/>
    <col min="12" max="12" width="9.140625" style="48" hidden="1" customWidth="1" outlineLevel="1"/>
    <col min="13" max="13" width="10.28125" style="48" customWidth="1" collapsed="1"/>
    <col min="14" max="14" width="11.57421875" style="48" customWidth="1"/>
    <col min="15" max="15" width="9.140625" style="48" customWidth="1"/>
    <col min="16" max="16" width="15.8515625" style="48" customWidth="1"/>
    <col min="17" max="26" width="9.140625" style="22" customWidth="1"/>
    <col min="30" max="16384" width="9.140625" style="22" customWidth="1"/>
  </cols>
  <sheetData>
    <row r="1" spans="2:16" ht="15">
      <c r="B1" s="214" t="s">
        <v>10</v>
      </c>
      <c r="C1" s="214"/>
      <c r="D1" s="214"/>
      <c r="E1" s="214"/>
      <c r="F1" s="214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ht="15">
      <c r="P2" s="71" t="s">
        <v>9</v>
      </c>
    </row>
    <row r="3" spans="1:26" ht="29.25" customHeight="1">
      <c r="A3" s="410" t="s">
        <v>0</v>
      </c>
      <c r="B3" s="410" t="s">
        <v>12</v>
      </c>
      <c r="C3" s="410" t="s">
        <v>1</v>
      </c>
      <c r="D3" s="410"/>
      <c r="E3" s="410"/>
      <c r="F3" s="423" t="s">
        <v>57</v>
      </c>
      <c r="G3" s="419" t="s">
        <v>141</v>
      </c>
      <c r="H3" s="419"/>
      <c r="I3" s="419"/>
      <c r="J3" s="419" t="s">
        <v>142</v>
      </c>
      <c r="K3" s="419"/>
      <c r="L3" s="419"/>
      <c r="M3" s="419" t="s">
        <v>150</v>
      </c>
      <c r="N3" s="419"/>
      <c r="O3" s="419"/>
      <c r="P3" s="416" t="s">
        <v>79</v>
      </c>
      <c r="R3"/>
      <c r="S3"/>
      <c r="T3"/>
      <c r="U3"/>
      <c r="V3"/>
      <c r="W3"/>
      <c r="X3"/>
      <c r="Y3"/>
      <c r="Z3"/>
    </row>
    <row r="4" spans="1:26" ht="13.5" customHeight="1">
      <c r="A4" s="410"/>
      <c r="B4" s="410"/>
      <c r="C4" s="410" t="s">
        <v>2</v>
      </c>
      <c r="D4" s="410" t="s">
        <v>3</v>
      </c>
      <c r="E4" s="410" t="s">
        <v>4</v>
      </c>
      <c r="F4" s="424"/>
      <c r="G4" s="420" t="s">
        <v>5</v>
      </c>
      <c r="H4" s="421" t="s">
        <v>11</v>
      </c>
      <c r="I4" s="422"/>
      <c r="J4" s="420" t="s">
        <v>5</v>
      </c>
      <c r="K4" s="421" t="s">
        <v>11</v>
      </c>
      <c r="L4" s="422"/>
      <c r="M4" s="420" t="s">
        <v>5</v>
      </c>
      <c r="N4" s="421" t="s">
        <v>11</v>
      </c>
      <c r="O4" s="422"/>
      <c r="P4" s="417"/>
      <c r="R4"/>
      <c r="S4"/>
      <c r="T4"/>
      <c r="U4"/>
      <c r="V4"/>
      <c r="W4"/>
      <c r="X4"/>
      <c r="Y4"/>
      <c r="Z4"/>
    </row>
    <row r="5" spans="1:26" ht="45" customHeight="1">
      <c r="A5" s="410"/>
      <c r="B5" s="410"/>
      <c r="C5" s="410"/>
      <c r="D5" s="410"/>
      <c r="E5" s="410"/>
      <c r="F5" s="425"/>
      <c r="G5" s="420"/>
      <c r="H5" s="275" t="s">
        <v>6</v>
      </c>
      <c r="I5" s="275" t="s">
        <v>7</v>
      </c>
      <c r="J5" s="420"/>
      <c r="K5" s="275" t="s">
        <v>6</v>
      </c>
      <c r="L5" s="275" t="s">
        <v>7</v>
      </c>
      <c r="M5" s="420"/>
      <c r="N5" s="275" t="s">
        <v>6</v>
      </c>
      <c r="O5" s="275" t="s">
        <v>7</v>
      </c>
      <c r="P5" s="418"/>
      <c r="R5"/>
      <c r="S5"/>
      <c r="T5"/>
      <c r="U5"/>
      <c r="V5"/>
      <c r="W5"/>
      <c r="X5"/>
      <c r="Y5"/>
      <c r="Z5"/>
    </row>
    <row r="6" spans="1:26" ht="15" customHeight="1">
      <c r="A6" s="109">
        <v>1</v>
      </c>
      <c r="B6" s="62" t="s">
        <v>49</v>
      </c>
      <c r="C6" s="62" t="s">
        <v>47</v>
      </c>
      <c r="D6" s="41">
        <v>1</v>
      </c>
      <c r="E6" s="41"/>
      <c r="F6" s="42">
        <f>'[2]МКД'!$H$181</f>
        <v>24</v>
      </c>
      <c r="G6" s="168">
        <f aca="true" t="shared" si="0" ref="G6:G26">H6+I6</f>
        <v>51.9</v>
      </c>
      <c r="H6" s="242">
        <v>51.9</v>
      </c>
      <c r="I6" s="95"/>
      <c r="J6" s="168">
        <f aca="true" t="shared" si="1" ref="J6:J26">K6+L6</f>
        <v>57.2</v>
      </c>
      <c r="K6" s="242">
        <v>57.2</v>
      </c>
      <c r="L6" s="95"/>
      <c r="M6" s="168">
        <f aca="true" t="shared" si="2" ref="M6:M26">N6+O6</f>
        <v>58.7</v>
      </c>
      <c r="N6" s="242">
        <v>58.7</v>
      </c>
      <c r="O6" s="95"/>
      <c r="P6" s="247">
        <f>M6/F6</f>
        <v>2.4458333333333333</v>
      </c>
      <c r="R6"/>
      <c r="S6"/>
      <c r="T6"/>
      <c r="U6"/>
      <c r="V6"/>
      <c r="W6"/>
      <c r="X6"/>
      <c r="Y6"/>
      <c r="Z6"/>
    </row>
    <row r="7" spans="1:26" ht="15">
      <c r="A7" s="74">
        <f>1+A6</f>
        <v>2</v>
      </c>
      <c r="B7" s="62" t="s">
        <v>49</v>
      </c>
      <c r="C7" s="62" t="s">
        <v>47</v>
      </c>
      <c r="D7" s="41">
        <v>3</v>
      </c>
      <c r="E7" s="41"/>
      <c r="F7" s="42">
        <f>'[2]МКД'!$H$192</f>
        <v>24</v>
      </c>
      <c r="G7" s="91">
        <f t="shared" si="0"/>
        <v>97.6</v>
      </c>
      <c r="H7" s="242">
        <v>97.6</v>
      </c>
      <c r="I7" s="95"/>
      <c r="J7" s="91">
        <f t="shared" si="1"/>
        <v>79.8</v>
      </c>
      <c r="K7" s="242">
        <v>79.8</v>
      </c>
      <c r="L7" s="95"/>
      <c r="M7" s="91">
        <f t="shared" si="2"/>
        <v>94.8</v>
      </c>
      <c r="N7" s="242">
        <v>94.8</v>
      </c>
      <c r="O7" s="95"/>
      <c r="P7" s="372">
        <f aca="true" t="shared" si="3" ref="P7:P25">M7/F7</f>
        <v>3.9499999999999997</v>
      </c>
      <c r="R7"/>
      <c r="S7"/>
      <c r="T7"/>
      <c r="U7"/>
      <c r="V7"/>
      <c r="W7"/>
      <c r="X7"/>
      <c r="Y7"/>
      <c r="Z7"/>
    </row>
    <row r="8" spans="1:26" ht="15">
      <c r="A8" s="208">
        <f aca="true" t="shared" si="4" ref="A8:A26">1+A7</f>
        <v>3</v>
      </c>
      <c r="B8" s="62" t="s">
        <v>49</v>
      </c>
      <c r="C8" s="62" t="s">
        <v>47</v>
      </c>
      <c r="D8" s="41">
        <v>3</v>
      </c>
      <c r="E8" s="41" t="s">
        <v>17</v>
      </c>
      <c r="F8" s="42">
        <v>36</v>
      </c>
      <c r="G8" s="91">
        <f t="shared" si="0"/>
        <v>161.2</v>
      </c>
      <c r="H8" s="242">
        <v>161.2</v>
      </c>
      <c r="I8" s="95"/>
      <c r="J8" s="91">
        <f t="shared" si="1"/>
        <v>170.6</v>
      </c>
      <c r="K8" s="242">
        <v>170.6</v>
      </c>
      <c r="L8" s="95"/>
      <c r="M8" s="91">
        <f t="shared" si="2"/>
        <v>151</v>
      </c>
      <c r="N8" s="242">
        <v>151</v>
      </c>
      <c r="O8" s="95"/>
      <c r="P8" s="372">
        <f t="shared" si="3"/>
        <v>4.194444444444445</v>
      </c>
      <c r="R8"/>
      <c r="S8"/>
      <c r="T8"/>
      <c r="U8"/>
      <c r="V8"/>
      <c r="W8"/>
      <c r="X8"/>
      <c r="Y8"/>
      <c r="Z8"/>
    </row>
    <row r="9" spans="1:26" ht="15">
      <c r="A9" s="208">
        <f t="shared" si="4"/>
        <v>4</v>
      </c>
      <c r="B9" s="62" t="s">
        <v>49</v>
      </c>
      <c r="C9" s="62" t="s">
        <v>47</v>
      </c>
      <c r="D9" s="41">
        <v>8</v>
      </c>
      <c r="E9" s="41"/>
      <c r="F9" s="42">
        <v>14</v>
      </c>
      <c r="G9" s="91">
        <f t="shared" si="0"/>
        <v>180.9</v>
      </c>
      <c r="H9" s="242">
        <v>180.9</v>
      </c>
      <c r="I9" s="95"/>
      <c r="J9" s="91">
        <f t="shared" si="1"/>
        <v>125.8</v>
      </c>
      <c r="K9" s="242">
        <v>125.8</v>
      </c>
      <c r="L9" s="95"/>
      <c r="M9" s="91">
        <f t="shared" si="2"/>
        <v>143.4</v>
      </c>
      <c r="N9" s="242">
        <v>143.4</v>
      </c>
      <c r="O9" s="95"/>
      <c r="P9" s="372">
        <f t="shared" si="3"/>
        <v>10.242857142857144</v>
      </c>
      <c r="R9"/>
      <c r="S9"/>
      <c r="T9"/>
      <c r="U9"/>
      <c r="V9"/>
      <c r="W9"/>
      <c r="X9"/>
      <c r="Y9"/>
      <c r="Z9"/>
    </row>
    <row r="10" spans="1:26" ht="15">
      <c r="A10" s="208">
        <f t="shared" si="4"/>
        <v>5</v>
      </c>
      <c r="B10" s="62" t="s">
        <v>49</v>
      </c>
      <c r="C10" s="62" t="s">
        <v>47</v>
      </c>
      <c r="D10" s="41">
        <v>9</v>
      </c>
      <c r="E10" s="41"/>
      <c r="F10" s="42">
        <v>60</v>
      </c>
      <c r="G10" s="91">
        <f t="shared" si="0"/>
        <v>162.2</v>
      </c>
      <c r="H10" s="242">
        <v>162.2</v>
      </c>
      <c r="I10" s="95"/>
      <c r="J10" s="91">
        <f t="shared" si="1"/>
        <v>73.5</v>
      </c>
      <c r="K10" s="242">
        <v>73.5</v>
      </c>
      <c r="L10" s="95"/>
      <c r="M10" s="91">
        <f t="shared" si="2"/>
        <v>153.7</v>
      </c>
      <c r="N10" s="242">
        <v>153.7</v>
      </c>
      <c r="O10" s="95"/>
      <c r="P10" s="372">
        <f t="shared" si="3"/>
        <v>2.5616666666666665</v>
      </c>
      <c r="R10"/>
      <c r="S10"/>
      <c r="T10"/>
      <c r="U10"/>
      <c r="V10"/>
      <c r="W10"/>
      <c r="X10"/>
      <c r="Y10"/>
      <c r="Z10"/>
    </row>
    <row r="11" spans="1:26" ht="15" customHeight="1">
      <c r="A11" s="208">
        <f t="shared" si="4"/>
        <v>6</v>
      </c>
      <c r="B11" s="62" t="s">
        <v>49</v>
      </c>
      <c r="C11" s="62" t="s">
        <v>19</v>
      </c>
      <c r="D11" s="41">
        <v>36</v>
      </c>
      <c r="E11" s="41"/>
      <c r="F11" s="42">
        <v>66</v>
      </c>
      <c r="G11" s="91">
        <f t="shared" si="0"/>
        <v>444</v>
      </c>
      <c r="H11" s="242">
        <v>444</v>
      </c>
      <c r="I11" s="95"/>
      <c r="J11" s="91">
        <f t="shared" si="1"/>
        <v>331.1</v>
      </c>
      <c r="K11" s="242">
        <v>331.1</v>
      </c>
      <c r="L11" s="95"/>
      <c r="M11" s="91">
        <f t="shared" si="2"/>
        <v>444.5</v>
      </c>
      <c r="N11" s="242">
        <v>444.5</v>
      </c>
      <c r="O11" s="95"/>
      <c r="P11" s="372">
        <f t="shared" si="3"/>
        <v>6.734848484848484</v>
      </c>
      <c r="R11"/>
      <c r="S11"/>
      <c r="T11"/>
      <c r="U11"/>
      <c r="V11"/>
      <c r="W11"/>
      <c r="X11"/>
      <c r="Y11"/>
      <c r="Z11"/>
    </row>
    <row r="12" spans="1:26" ht="15" customHeight="1">
      <c r="A12" s="232">
        <f t="shared" si="4"/>
        <v>7</v>
      </c>
      <c r="B12" s="62" t="s">
        <v>49</v>
      </c>
      <c r="C12" s="62" t="s">
        <v>50</v>
      </c>
      <c r="D12" s="234">
        <v>23</v>
      </c>
      <c r="E12" s="234" t="s">
        <v>17</v>
      </c>
      <c r="F12" s="233">
        <v>109</v>
      </c>
      <c r="G12" s="91">
        <f t="shared" si="0"/>
        <v>542.6</v>
      </c>
      <c r="H12" s="242">
        <v>542.6</v>
      </c>
      <c r="I12" s="95"/>
      <c r="J12" s="91">
        <f t="shared" si="1"/>
        <v>559</v>
      </c>
      <c r="K12" s="242">
        <v>559</v>
      </c>
      <c r="L12" s="95"/>
      <c r="M12" s="91">
        <f t="shared" si="2"/>
        <v>557.3</v>
      </c>
      <c r="N12" s="242">
        <v>557.3</v>
      </c>
      <c r="O12" s="95"/>
      <c r="P12" s="372">
        <f t="shared" si="3"/>
        <v>5.112844036697247</v>
      </c>
      <c r="R12"/>
      <c r="S12"/>
      <c r="T12"/>
      <c r="U12"/>
      <c r="V12"/>
      <c r="W12"/>
      <c r="X12"/>
      <c r="Y12"/>
      <c r="Z12"/>
    </row>
    <row r="13" spans="1:26" ht="15" customHeight="1">
      <c r="A13" s="232">
        <f t="shared" si="4"/>
        <v>8</v>
      </c>
      <c r="B13" s="62" t="s">
        <v>49</v>
      </c>
      <c r="C13" s="62" t="s">
        <v>50</v>
      </c>
      <c r="D13" s="74">
        <v>29</v>
      </c>
      <c r="E13" s="74"/>
      <c r="F13" s="74">
        <v>117</v>
      </c>
      <c r="G13" s="91">
        <f t="shared" si="0"/>
        <v>347.2</v>
      </c>
      <c r="H13" s="242">
        <v>347.2</v>
      </c>
      <c r="I13" s="95"/>
      <c r="J13" s="91">
        <f t="shared" si="1"/>
        <v>366</v>
      </c>
      <c r="K13" s="242">
        <v>366</v>
      </c>
      <c r="L13" s="95"/>
      <c r="M13" s="91">
        <f t="shared" si="2"/>
        <v>356.5</v>
      </c>
      <c r="N13" s="242">
        <v>356.5</v>
      </c>
      <c r="O13" s="95"/>
      <c r="P13" s="372">
        <f t="shared" si="3"/>
        <v>3.047008547008547</v>
      </c>
      <c r="R13"/>
      <c r="S13"/>
      <c r="T13"/>
      <c r="U13"/>
      <c r="V13"/>
      <c r="W13"/>
      <c r="X13"/>
      <c r="Y13"/>
      <c r="Z13"/>
    </row>
    <row r="14" spans="1:26" ht="15" customHeight="1">
      <c r="A14" s="232">
        <f t="shared" si="4"/>
        <v>9</v>
      </c>
      <c r="B14" s="62" t="s">
        <v>49</v>
      </c>
      <c r="C14" s="62" t="s">
        <v>50</v>
      </c>
      <c r="D14" s="74">
        <v>29</v>
      </c>
      <c r="E14" s="74" t="s">
        <v>18</v>
      </c>
      <c r="F14" s="74">
        <v>128</v>
      </c>
      <c r="G14" s="91">
        <f t="shared" si="0"/>
        <v>594.1</v>
      </c>
      <c r="H14" s="242">
        <v>594.1</v>
      </c>
      <c r="I14" s="95"/>
      <c r="J14" s="91">
        <f t="shared" si="1"/>
        <v>388.8</v>
      </c>
      <c r="K14" s="242">
        <v>388.8</v>
      </c>
      <c r="L14" s="95"/>
      <c r="M14" s="91">
        <f t="shared" si="2"/>
        <v>414.9</v>
      </c>
      <c r="N14" s="242">
        <v>414.9</v>
      </c>
      <c r="O14" s="95"/>
      <c r="P14" s="372">
        <f t="shared" si="3"/>
        <v>3.24140625</v>
      </c>
      <c r="R14"/>
      <c r="S14"/>
      <c r="T14"/>
      <c r="U14"/>
      <c r="V14"/>
      <c r="W14"/>
      <c r="X14"/>
      <c r="Y14"/>
      <c r="Z14"/>
    </row>
    <row r="15" spans="1:26" ht="15" customHeight="1">
      <c r="A15" s="232">
        <f t="shared" si="4"/>
        <v>10</v>
      </c>
      <c r="B15" s="62" t="s">
        <v>49</v>
      </c>
      <c r="C15" s="62" t="s">
        <v>50</v>
      </c>
      <c r="D15" s="74">
        <v>37</v>
      </c>
      <c r="E15" s="74"/>
      <c r="F15" s="74">
        <v>60</v>
      </c>
      <c r="G15" s="91">
        <f t="shared" si="0"/>
        <v>266</v>
      </c>
      <c r="H15" s="242">
        <v>266</v>
      </c>
      <c r="I15" s="95"/>
      <c r="J15" s="91">
        <f t="shared" si="1"/>
        <v>275.3</v>
      </c>
      <c r="K15" s="242">
        <v>275.3</v>
      </c>
      <c r="L15" s="95"/>
      <c r="M15" s="91">
        <f t="shared" si="2"/>
        <v>308.6</v>
      </c>
      <c r="N15" s="242">
        <v>308.6</v>
      </c>
      <c r="O15" s="95"/>
      <c r="P15" s="372">
        <f t="shared" si="3"/>
        <v>5.1433333333333335</v>
      </c>
      <c r="R15"/>
      <c r="S15"/>
      <c r="T15"/>
      <c r="U15"/>
      <c r="V15"/>
      <c r="W15"/>
      <c r="X15"/>
      <c r="Y15"/>
      <c r="Z15"/>
    </row>
    <row r="16" spans="1:26" ht="15" customHeight="1">
      <c r="A16" s="232">
        <f t="shared" si="4"/>
        <v>11</v>
      </c>
      <c r="B16" s="62" t="s">
        <v>49</v>
      </c>
      <c r="C16" s="62" t="s">
        <v>50</v>
      </c>
      <c r="D16" s="41">
        <v>38</v>
      </c>
      <c r="E16" s="41"/>
      <c r="F16" s="63">
        <f>'[2]МКД'!$H$206</f>
        <v>143</v>
      </c>
      <c r="G16" s="91">
        <f t="shared" si="0"/>
        <v>593.1</v>
      </c>
      <c r="H16" s="242">
        <v>593.1</v>
      </c>
      <c r="I16" s="95"/>
      <c r="J16" s="91">
        <f t="shared" si="1"/>
        <v>470.7</v>
      </c>
      <c r="K16" s="242">
        <v>470.7</v>
      </c>
      <c r="L16" s="95"/>
      <c r="M16" s="91">
        <f t="shared" si="2"/>
        <v>564.9</v>
      </c>
      <c r="N16" s="242">
        <v>564.9</v>
      </c>
      <c r="O16" s="95"/>
      <c r="P16" s="372">
        <f t="shared" si="3"/>
        <v>3.9503496503496502</v>
      </c>
      <c r="R16"/>
      <c r="S16"/>
      <c r="T16"/>
      <c r="U16"/>
      <c r="V16"/>
      <c r="W16"/>
      <c r="X16"/>
      <c r="Y16"/>
      <c r="Z16"/>
    </row>
    <row r="17" spans="1:26" ht="15" customHeight="1">
      <c r="A17" s="232">
        <f t="shared" si="4"/>
        <v>12</v>
      </c>
      <c r="B17" s="62" t="s">
        <v>49</v>
      </c>
      <c r="C17" s="62" t="s">
        <v>103</v>
      </c>
      <c r="D17" s="41">
        <v>2</v>
      </c>
      <c r="E17" s="41"/>
      <c r="F17" s="42">
        <v>168</v>
      </c>
      <c r="G17" s="91">
        <f t="shared" si="0"/>
        <v>928.7</v>
      </c>
      <c r="H17" s="242">
        <v>928.7</v>
      </c>
      <c r="I17" s="95"/>
      <c r="J17" s="91">
        <f t="shared" si="1"/>
        <v>875.6</v>
      </c>
      <c r="K17" s="242">
        <v>875.6</v>
      </c>
      <c r="L17" s="95"/>
      <c r="M17" s="91">
        <f t="shared" si="2"/>
        <v>954.1</v>
      </c>
      <c r="N17" s="242">
        <v>954.1</v>
      </c>
      <c r="O17" s="95"/>
      <c r="P17" s="372">
        <f t="shared" si="3"/>
        <v>5.679166666666667</v>
      </c>
      <c r="R17"/>
      <c r="S17"/>
      <c r="T17"/>
      <c r="U17"/>
      <c r="V17"/>
      <c r="W17"/>
      <c r="X17"/>
      <c r="Y17"/>
      <c r="Z17"/>
    </row>
    <row r="18" spans="1:26" ht="15" customHeight="1">
      <c r="A18" s="232">
        <f t="shared" si="4"/>
        <v>13</v>
      </c>
      <c r="B18" s="62" t="s">
        <v>49</v>
      </c>
      <c r="C18" s="62" t="s">
        <v>103</v>
      </c>
      <c r="D18" s="41">
        <v>3</v>
      </c>
      <c r="E18" s="41"/>
      <c r="F18" s="42">
        <f>'[2]МКД'!$H$69</f>
        <v>49</v>
      </c>
      <c r="G18" s="91">
        <f t="shared" si="0"/>
        <v>301.9</v>
      </c>
      <c r="H18" s="242">
        <v>301.9</v>
      </c>
      <c r="I18" s="95"/>
      <c r="J18" s="91">
        <f t="shared" si="1"/>
        <v>242.7</v>
      </c>
      <c r="K18" s="242">
        <v>242.7</v>
      </c>
      <c r="L18" s="95"/>
      <c r="M18" s="91">
        <f t="shared" si="2"/>
        <v>344.7</v>
      </c>
      <c r="N18" s="242">
        <v>344.7</v>
      </c>
      <c r="O18" s="95"/>
      <c r="P18" s="372">
        <f t="shared" si="3"/>
        <v>7.03469387755102</v>
      </c>
      <c r="R18"/>
      <c r="S18"/>
      <c r="T18"/>
      <c r="U18"/>
      <c r="V18"/>
      <c r="W18"/>
      <c r="X18"/>
      <c r="Y18"/>
      <c r="Z18"/>
    </row>
    <row r="19" spans="1:26" ht="15" customHeight="1">
      <c r="A19" s="232">
        <f t="shared" si="4"/>
        <v>14</v>
      </c>
      <c r="B19" s="62" t="s">
        <v>49</v>
      </c>
      <c r="C19" s="62" t="s">
        <v>103</v>
      </c>
      <c r="D19" s="41">
        <v>6</v>
      </c>
      <c r="E19" s="41"/>
      <c r="F19" s="42">
        <v>133</v>
      </c>
      <c r="G19" s="91">
        <f t="shared" si="0"/>
        <v>366.3</v>
      </c>
      <c r="H19" s="242">
        <v>366.3</v>
      </c>
      <c r="I19" s="95"/>
      <c r="J19" s="91">
        <f t="shared" si="1"/>
        <v>332.7</v>
      </c>
      <c r="K19" s="242">
        <v>332.7</v>
      </c>
      <c r="L19" s="95"/>
      <c r="M19" s="91">
        <f t="shared" si="2"/>
        <v>381.1</v>
      </c>
      <c r="N19" s="242">
        <v>381.1</v>
      </c>
      <c r="O19" s="95"/>
      <c r="P19" s="372">
        <f t="shared" si="3"/>
        <v>2.8654135338345865</v>
      </c>
      <c r="R19"/>
      <c r="S19"/>
      <c r="T19"/>
      <c r="U19"/>
      <c r="V19"/>
      <c r="W19"/>
      <c r="X19"/>
      <c r="Y19"/>
      <c r="Z19"/>
    </row>
    <row r="20" spans="1:26" ht="15" customHeight="1">
      <c r="A20" s="232">
        <f t="shared" si="4"/>
        <v>15</v>
      </c>
      <c r="B20" s="62" t="s">
        <v>49</v>
      </c>
      <c r="C20" s="69" t="s">
        <v>103</v>
      </c>
      <c r="D20" s="42">
        <v>8</v>
      </c>
      <c r="E20" s="41"/>
      <c r="F20" s="63">
        <f>'[2]МКД'!$H$228</f>
        <v>98</v>
      </c>
      <c r="G20" s="91">
        <f t="shared" si="0"/>
        <v>261.1</v>
      </c>
      <c r="H20" s="242">
        <v>261.1</v>
      </c>
      <c r="I20" s="95"/>
      <c r="J20" s="91">
        <f t="shared" si="1"/>
        <v>184.2</v>
      </c>
      <c r="K20" s="242">
        <v>184.2</v>
      </c>
      <c r="L20" s="95"/>
      <c r="M20" s="91">
        <f t="shared" si="2"/>
        <v>289.2</v>
      </c>
      <c r="N20" s="242">
        <v>289.2</v>
      </c>
      <c r="O20" s="95"/>
      <c r="P20" s="372">
        <f t="shared" si="3"/>
        <v>2.951020408163265</v>
      </c>
      <c r="R20"/>
      <c r="S20"/>
      <c r="T20"/>
      <c r="U20"/>
      <c r="V20"/>
      <c r="W20"/>
      <c r="X20"/>
      <c r="Y20"/>
      <c r="Z20"/>
    </row>
    <row r="21" spans="1:26" ht="15" customHeight="1">
      <c r="A21" s="232">
        <f t="shared" si="4"/>
        <v>16</v>
      </c>
      <c r="B21" s="62" t="s">
        <v>49</v>
      </c>
      <c r="C21" s="62" t="s">
        <v>45</v>
      </c>
      <c r="D21" s="41">
        <v>10</v>
      </c>
      <c r="E21" s="41"/>
      <c r="F21" s="42">
        <v>12</v>
      </c>
      <c r="G21" s="91">
        <f t="shared" si="0"/>
        <v>70.7</v>
      </c>
      <c r="H21" s="242">
        <v>70.7</v>
      </c>
      <c r="I21" s="119"/>
      <c r="J21" s="91">
        <f t="shared" si="1"/>
        <v>72.4</v>
      </c>
      <c r="K21" s="242">
        <v>72.4</v>
      </c>
      <c r="L21" s="119"/>
      <c r="M21" s="91">
        <f t="shared" si="2"/>
        <v>81.6</v>
      </c>
      <c r="N21" s="242">
        <v>81.6</v>
      </c>
      <c r="O21" s="119"/>
      <c r="P21" s="372">
        <f t="shared" si="3"/>
        <v>6.8</v>
      </c>
      <c r="R21"/>
      <c r="S21"/>
      <c r="T21"/>
      <c r="U21"/>
      <c r="V21"/>
      <c r="W21"/>
      <c r="X21"/>
      <c r="Y21"/>
      <c r="Z21"/>
    </row>
    <row r="22" spans="1:26" ht="15" customHeight="1">
      <c r="A22" s="232">
        <f t="shared" si="4"/>
        <v>17</v>
      </c>
      <c r="B22" s="62" t="s">
        <v>49</v>
      </c>
      <c r="C22" s="62" t="s">
        <v>45</v>
      </c>
      <c r="D22" s="41">
        <v>10</v>
      </c>
      <c r="E22" s="41" t="s">
        <v>17</v>
      </c>
      <c r="F22" s="42">
        <v>30</v>
      </c>
      <c r="G22" s="91">
        <f t="shared" si="0"/>
        <v>91.9</v>
      </c>
      <c r="H22" s="242">
        <v>91.9</v>
      </c>
      <c r="I22" s="119"/>
      <c r="J22" s="91">
        <f t="shared" si="1"/>
        <v>120.6</v>
      </c>
      <c r="K22" s="242">
        <v>120.6</v>
      </c>
      <c r="L22" s="119"/>
      <c r="M22" s="91">
        <f t="shared" si="2"/>
        <v>139.5</v>
      </c>
      <c r="N22" s="242">
        <v>139.5</v>
      </c>
      <c r="O22" s="119"/>
      <c r="P22" s="372">
        <f t="shared" si="3"/>
        <v>4.65</v>
      </c>
      <c r="R22"/>
      <c r="S22"/>
      <c r="T22"/>
      <c r="U22"/>
      <c r="V22"/>
      <c r="W22"/>
      <c r="X22"/>
      <c r="Y22"/>
      <c r="Z22"/>
    </row>
    <row r="23" spans="1:26" ht="15" customHeight="1">
      <c r="A23" s="232">
        <f t="shared" si="4"/>
        <v>18</v>
      </c>
      <c r="B23" s="62" t="s">
        <v>49</v>
      </c>
      <c r="C23" s="62" t="s">
        <v>45</v>
      </c>
      <c r="D23" s="41">
        <v>12</v>
      </c>
      <c r="E23" s="41" t="s">
        <v>17</v>
      </c>
      <c r="F23" s="42">
        <v>12</v>
      </c>
      <c r="G23" s="91">
        <f t="shared" si="0"/>
        <v>127</v>
      </c>
      <c r="H23" s="242">
        <v>127</v>
      </c>
      <c r="I23" s="119"/>
      <c r="J23" s="91">
        <f t="shared" si="1"/>
        <v>121.5</v>
      </c>
      <c r="K23" s="242">
        <v>121.5</v>
      </c>
      <c r="L23" s="119"/>
      <c r="M23" s="91">
        <f t="shared" si="2"/>
        <v>138.3</v>
      </c>
      <c r="N23" s="242">
        <v>138.3</v>
      </c>
      <c r="O23" s="119"/>
      <c r="P23" s="372">
        <f t="shared" si="3"/>
        <v>11.525</v>
      </c>
      <c r="R23"/>
      <c r="S23"/>
      <c r="T23"/>
      <c r="U23"/>
      <c r="V23"/>
      <c r="W23"/>
      <c r="X23"/>
      <c r="Y23"/>
      <c r="Z23"/>
    </row>
    <row r="24" spans="1:26" ht="15" customHeight="1">
      <c r="A24" s="232">
        <f t="shared" si="4"/>
        <v>19</v>
      </c>
      <c r="B24" s="62" t="s">
        <v>49</v>
      </c>
      <c r="C24" s="62" t="s">
        <v>45</v>
      </c>
      <c r="D24" s="41">
        <v>20</v>
      </c>
      <c r="E24" s="41"/>
      <c r="F24" s="42">
        <v>36</v>
      </c>
      <c r="G24" s="91">
        <f t="shared" si="0"/>
        <v>264.3</v>
      </c>
      <c r="H24" s="242">
        <v>264.3</v>
      </c>
      <c r="I24" s="119"/>
      <c r="J24" s="91">
        <f t="shared" si="1"/>
        <v>274.8</v>
      </c>
      <c r="K24" s="242">
        <v>274.8</v>
      </c>
      <c r="L24" s="119"/>
      <c r="M24" s="91">
        <f t="shared" si="2"/>
        <v>355.1</v>
      </c>
      <c r="N24" s="242">
        <v>355.1</v>
      </c>
      <c r="O24" s="119"/>
      <c r="P24" s="372">
        <f t="shared" si="3"/>
        <v>9.863888888888889</v>
      </c>
      <c r="R24"/>
      <c r="S24"/>
      <c r="T24"/>
      <c r="U24"/>
      <c r="V24"/>
      <c r="W24"/>
      <c r="X24"/>
      <c r="Y24"/>
      <c r="Z24"/>
    </row>
    <row r="25" spans="1:26" ht="15" customHeight="1">
      <c r="A25" s="232">
        <f t="shared" si="4"/>
        <v>20</v>
      </c>
      <c r="B25" s="62" t="s">
        <v>49</v>
      </c>
      <c r="C25" s="62" t="s">
        <v>54</v>
      </c>
      <c r="D25" s="41">
        <v>6</v>
      </c>
      <c r="E25" s="41" t="s">
        <v>18</v>
      </c>
      <c r="F25" s="63">
        <v>182</v>
      </c>
      <c r="G25" s="91">
        <f t="shared" si="0"/>
        <v>639.4</v>
      </c>
      <c r="H25" s="242">
        <v>639.4</v>
      </c>
      <c r="I25" s="119"/>
      <c r="J25" s="91">
        <f t="shared" si="1"/>
        <v>537.8</v>
      </c>
      <c r="K25" s="242">
        <v>537.8</v>
      </c>
      <c r="L25" s="119"/>
      <c r="M25" s="91">
        <f t="shared" si="2"/>
        <v>608.2</v>
      </c>
      <c r="N25" s="242">
        <v>608.2</v>
      </c>
      <c r="O25" s="119"/>
      <c r="P25" s="372">
        <f t="shared" si="3"/>
        <v>3.341758241758242</v>
      </c>
      <c r="R25"/>
      <c r="S25"/>
      <c r="T25"/>
      <c r="U25"/>
      <c r="V25"/>
      <c r="W25"/>
      <c r="X25"/>
      <c r="Y25"/>
      <c r="Z25"/>
    </row>
    <row r="26" spans="1:26" ht="15" customHeight="1">
      <c r="A26" s="232">
        <f t="shared" si="4"/>
        <v>21</v>
      </c>
      <c r="B26" s="62" t="s">
        <v>49</v>
      </c>
      <c r="C26" s="62" t="s">
        <v>26</v>
      </c>
      <c r="D26" s="41">
        <v>2</v>
      </c>
      <c r="E26" s="41"/>
      <c r="F26" s="42">
        <v>68</v>
      </c>
      <c r="G26" s="91">
        <f t="shared" si="0"/>
        <v>439.8</v>
      </c>
      <c r="H26" s="242">
        <v>439.8</v>
      </c>
      <c r="I26" s="119"/>
      <c r="J26" s="91">
        <f t="shared" si="1"/>
        <v>337.3</v>
      </c>
      <c r="K26" s="242">
        <v>337.3</v>
      </c>
      <c r="L26" s="119"/>
      <c r="M26" s="91">
        <f t="shared" si="2"/>
        <v>437.3</v>
      </c>
      <c r="N26" s="242">
        <v>437.3</v>
      </c>
      <c r="O26" s="119"/>
      <c r="P26" s="372">
        <f>M26/F26</f>
        <v>6.430882352941176</v>
      </c>
      <c r="R26"/>
      <c r="S26"/>
      <c r="T26"/>
      <c r="U26"/>
      <c r="V26"/>
      <c r="W26"/>
      <c r="X26"/>
      <c r="Y26"/>
      <c r="Z26"/>
    </row>
    <row r="27" spans="1:26" s="47" customFormat="1" ht="15">
      <c r="A27" s="55"/>
      <c r="B27" s="46" t="s">
        <v>8</v>
      </c>
      <c r="C27" s="46"/>
      <c r="D27" s="55"/>
      <c r="E27" s="55"/>
      <c r="F27" s="55">
        <f>SUM(F6:F26)</f>
        <v>1569</v>
      </c>
      <c r="G27" s="61">
        <f>SUM(G6:G26)</f>
        <v>6931.9</v>
      </c>
      <c r="H27" s="61">
        <f>SUM(H6:H26)</f>
        <v>6931.9</v>
      </c>
      <c r="I27" s="61">
        <f>SUM(I11:I26)</f>
        <v>0</v>
      </c>
      <c r="J27" s="61">
        <f>SUM(J6:J26)</f>
        <v>5997.400000000001</v>
      </c>
      <c r="K27" s="61">
        <f>SUM(K6:K26)</f>
        <v>5997.400000000001</v>
      </c>
      <c r="L27" s="61">
        <f>SUM(L11:L26)</f>
        <v>0</v>
      </c>
      <c r="M27" s="61">
        <f>SUM(M6:M26)</f>
        <v>6977.400000000001</v>
      </c>
      <c r="N27" s="61">
        <f>SUM(N6:N26)</f>
        <v>6977.400000000001</v>
      </c>
      <c r="O27" s="61">
        <f>SUM(O11:O26)</f>
        <v>0</v>
      </c>
      <c r="P27" s="247"/>
      <c r="Q27" s="44"/>
      <c r="R27"/>
      <c r="S27"/>
      <c r="T27"/>
      <c r="U27"/>
      <c r="V27"/>
      <c r="W27"/>
      <c r="X27"/>
      <c r="Y27"/>
      <c r="Z27"/>
    </row>
  </sheetData>
  <sheetProtection/>
  <mergeCells count="17">
    <mergeCell ref="F3:F5"/>
    <mergeCell ref="J4:J5"/>
    <mergeCell ref="J3:L3"/>
    <mergeCell ref="K4:L4"/>
    <mergeCell ref="G3:I3"/>
    <mergeCell ref="G4:G5"/>
    <mergeCell ref="H4:I4"/>
    <mergeCell ref="P3:P5"/>
    <mergeCell ref="A3:A5"/>
    <mergeCell ref="B3:B5"/>
    <mergeCell ref="C3:E3"/>
    <mergeCell ref="C4:C5"/>
    <mergeCell ref="D4:D5"/>
    <mergeCell ref="M3:O3"/>
    <mergeCell ref="M4:M5"/>
    <mergeCell ref="N4:O4"/>
    <mergeCell ref="E4:E5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P9"/>
  <sheetViews>
    <sheetView zoomScalePageLayoutView="0" workbookViewId="0" topLeftCell="A1">
      <selection activeCell="X7" sqref="X7"/>
    </sheetView>
  </sheetViews>
  <sheetFormatPr defaultColWidth="9.140625" defaultRowHeight="15" outlineLevelCol="1"/>
  <cols>
    <col min="1" max="1" width="5.00390625" style="0" customWidth="1"/>
    <col min="2" max="2" width="25.140625" style="0" customWidth="1"/>
    <col min="4" max="4" width="9.140625" style="8" customWidth="1"/>
    <col min="5" max="5" width="8.00390625" style="8" customWidth="1"/>
    <col min="6" max="6" width="10.8515625" style="8" customWidth="1"/>
    <col min="7" max="9" width="9.140625" style="0" hidden="1" customWidth="1" outlineLevel="1"/>
    <col min="10" max="12" width="0" style="0" hidden="1" customWidth="1" outlineLevel="1"/>
    <col min="13" max="13" width="9.140625" style="0" customWidth="1" collapsed="1"/>
    <col min="16" max="16" width="15.140625" style="0" customWidth="1"/>
  </cols>
  <sheetData>
    <row r="2" spans="2:6" ht="32.25" customHeight="1">
      <c r="B2" s="431" t="s">
        <v>10</v>
      </c>
      <c r="C2" s="431"/>
      <c r="D2" s="431"/>
      <c r="E2" s="431"/>
      <c r="F2" s="431"/>
    </row>
    <row r="5" spans="1:16" ht="47.25" customHeight="1">
      <c r="A5" s="432" t="s">
        <v>0</v>
      </c>
      <c r="B5" s="432" t="s">
        <v>12</v>
      </c>
      <c r="C5" s="432" t="s">
        <v>1</v>
      </c>
      <c r="D5" s="432"/>
      <c r="E5" s="432"/>
      <c r="F5" s="433" t="s">
        <v>57</v>
      </c>
      <c r="G5" s="430" t="s">
        <v>141</v>
      </c>
      <c r="H5" s="430"/>
      <c r="I5" s="430"/>
      <c r="J5" s="430" t="s">
        <v>142</v>
      </c>
      <c r="K5" s="430"/>
      <c r="L5" s="430"/>
      <c r="M5" s="430" t="s">
        <v>150</v>
      </c>
      <c r="N5" s="430"/>
      <c r="O5" s="430"/>
      <c r="P5" s="426" t="s">
        <v>79</v>
      </c>
    </row>
    <row r="6" spans="1:16" ht="15">
      <c r="A6" s="432"/>
      <c r="B6" s="432"/>
      <c r="C6" s="432" t="s">
        <v>2</v>
      </c>
      <c r="D6" s="432" t="s">
        <v>3</v>
      </c>
      <c r="E6" s="432" t="s">
        <v>4</v>
      </c>
      <c r="F6" s="434"/>
      <c r="G6" s="429" t="s">
        <v>5</v>
      </c>
      <c r="H6" s="429" t="s">
        <v>11</v>
      </c>
      <c r="I6" s="429"/>
      <c r="J6" s="429" t="s">
        <v>5</v>
      </c>
      <c r="K6" s="429" t="s">
        <v>11</v>
      </c>
      <c r="L6" s="429"/>
      <c r="M6" s="429" t="s">
        <v>5</v>
      </c>
      <c r="N6" s="429" t="s">
        <v>11</v>
      </c>
      <c r="O6" s="429"/>
      <c r="P6" s="427"/>
    </row>
    <row r="7" spans="1:16" ht="60" customHeight="1">
      <c r="A7" s="433"/>
      <c r="B7" s="433"/>
      <c r="C7" s="433"/>
      <c r="D7" s="433"/>
      <c r="E7" s="433"/>
      <c r="F7" s="434"/>
      <c r="G7" s="429"/>
      <c r="H7" s="128" t="s">
        <v>6</v>
      </c>
      <c r="I7" s="128" t="s">
        <v>7</v>
      </c>
      <c r="J7" s="429"/>
      <c r="K7" s="128" t="s">
        <v>6</v>
      </c>
      <c r="L7" s="128" t="s">
        <v>7</v>
      </c>
      <c r="M7" s="429"/>
      <c r="N7" s="128" t="s">
        <v>6</v>
      </c>
      <c r="O7" s="128" t="s">
        <v>7</v>
      </c>
      <c r="P7" s="428"/>
    </row>
    <row r="8" spans="1:16" ht="15">
      <c r="A8" s="16">
        <v>1</v>
      </c>
      <c r="B8" s="26" t="s">
        <v>83</v>
      </c>
      <c r="C8" s="26" t="s">
        <v>16</v>
      </c>
      <c r="D8" s="16">
        <v>39</v>
      </c>
      <c r="E8" s="15"/>
      <c r="F8" s="15">
        <v>78</v>
      </c>
      <c r="G8" s="34">
        <f>H8+I8</f>
        <v>960.6000000000017</v>
      </c>
      <c r="H8" s="34">
        <f>'[4]Д-1'!$Y$8</f>
        <v>443.1000000000008</v>
      </c>
      <c r="I8" s="34">
        <f>'[4]Д-1'!$Z$8</f>
        <v>517.5000000000009</v>
      </c>
      <c r="J8" s="34">
        <f>K8+L8</f>
        <v>972.9000000000017</v>
      </c>
      <c r="K8" s="34">
        <f>'[5]Я-1'!$Y$10</f>
        <v>382.4000000000008</v>
      </c>
      <c r="L8" s="34">
        <f>'[5]Я-1'!$Z$10</f>
        <v>590.5000000000009</v>
      </c>
      <c r="M8" s="34">
        <f>N8+O8</f>
        <v>967.5000000000018</v>
      </c>
      <c r="N8" s="34">
        <f>'[5]Ф-1'!$Y$10</f>
        <v>384.4000000000008</v>
      </c>
      <c r="O8" s="34">
        <f>'[5]Ф-1'!$Z$10</f>
        <v>583.100000000001</v>
      </c>
      <c r="P8" s="20">
        <f>M8/F8</f>
        <v>12.403846153846176</v>
      </c>
    </row>
    <row r="9" spans="1:16" s="7" customFormat="1" ht="15">
      <c r="A9" s="18"/>
      <c r="B9" s="27" t="s">
        <v>8</v>
      </c>
      <c r="C9" s="18"/>
      <c r="D9" s="17"/>
      <c r="E9" s="17"/>
      <c r="F9" s="17">
        <f aca="true" t="shared" si="0" ref="F9:L9">SUM(F8)</f>
        <v>78</v>
      </c>
      <c r="G9" s="19">
        <f t="shared" si="0"/>
        <v>960.6000000000017</v>
      </c>
      <c r="H9" s="19">
        <f t="shared" si="0"/>
        <v>443.1000000000008</v>
      </c>
      <c r="I9" s="19">
        <f t="shared" si="0"/>
        <v>517.5000000000009</v>
      </c>
      <c r="J9" s="19">
        <f t="shared" si="0"/>
        <v>972.9000000000017</v>
      </c>
      <c r="K9" s="19">
        <f t="shared" si="0"/>
        <v>382.4000000000008</v>
      </c>
      <c r="L9" s="19">
        <f t="shared" si="0"/>
        <v>590.5000000000009</v>
      </c>
      <c r="M9" s="19">
        <f>SUM(M8)</f>
        <v>967.5000000000018</v>
      </c>
      <c r="N9" s="19">
        <f>SUM(N8)</f>
        <v>384.4000000000008</v>
      </c>
      <c r="O9" s="19">
        <f>SUM(O8)</f>
        <v>583.100000000001</v>
      </c>
      <c r="P9" s="17"/>
    </row>
  </sheetData>
  <sheetProtection/>
  <mergeCells count="18">
    <mergeCell ref="G6:G7"/>
    <mergeCell ref="H6:I6"/>
    <mergeCell ref="A5:A7"/>
    <mergeCell ref="B5:B7"/>
    <mergeCell ref="C5:E5"/>
    <mergeCell ref="F5:F7"/>
    <mergeCell ref="C6:C7"/>
    <mergeCell ref="D6:D7"/>
    <mergeCell ref="P5:P7"/>
    <mergeCell ref="K6:L6"/>
    <mergeCell ref="J5:L5"/>
    <mergeCell ref="M5:O5"/>
    <mergeCell ref="M6:M7"/>
    <mergeCell ref="B2:F2"/>
    <mergeCell ref="E6:E7"/>
    <mergeCell ref="N6:O6"/>
    <mergeCell ref="J6:J7"/>
    <mergeCell ref="G5:I5"/>
  </mergeCells>
  <printOptions/>
  <pageMargins left="0.7" right="0.7" top="0.75" bottom="0.75" header="0.3" footer="0.3"/>
  <pageSetup fitToHeight="1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P80"/>
  <sheetViews>
    <sheetView view="pageBreakPreview" zoomScale="96" zoomScaleNormal="96" zoomScaleSheetLayoutView="96" zoomScalePageLayoutView="0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C77" sqref="C77"/>
    </sheetView>
  </sheetViews>
  <sheetFormatPr defaultColWidth="9.140625" defaultRowHeight="15" outlineLevelCol="1"/>
  <cols>
    <col min="1" max="1" width="5.00390625" style="22" customWidth="1"/>
    <col min="2" max="2" width="21.28125" style="75" customWidth="1"/>
    <col min="3" max="3" width="19.8515625" style="75" customWidth="1"/>
    <col min="4" max="4" width="10.8515625" style="29" customWidth="1"/>
    <col min="5" max="5" width="9.8515625" style="29" customWidth="1"/>
    <col min="6" max="6" width="11.57421875" style="29" customWidth="1"/>
    <col min="7" max="9" width="11.7109375" style="165" hidden="1" customWidth="1" outlineLevel="1"/>
    <col min="10" max="10" width="11.7109375" style="165" customWidth="1" collapsed="1"/>
    <col min="11" max="12" width="11.7109375" style="165" customWidth="1"/>
    <col min="13" max="13" width="11.7109375" style="165" customWidth="1" collapsed="1"/>
    <col min="14" max="16" width="11.7109375" style="165" customWidth="1"/>
    <col min="17" max="16384" width="9.140625" style="22" customWidth="1"/>
  </cols>
  <sheetData>
    <row r="1" spans="2:16" ht="15">
      <c r="B1" s="220" t="s">
        <v>10</v>
      </c>
      <c r="C1" s="220"/>
      <c r="D1" s="220"/>
      <c r="E1" s="220"/>
      <c r="F1" s="220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ht="15">
      <c r="P2" s="76" t="s">
        <v>9</v>
      </c>
    </row>
    <row r="3" spans="1:16" ht="35.25" customHeight="1">
      <c r="A3" s="410" t="s">
        <v>0</v>
      </c>
      <c r="B3" s="423" t="s">
        <v>12</v>
      </c>
      <c r="C3" s="410" t="s">
        <v>1</v>
      </c>
      <c r="D3" s="410"/>
      <c r="E3" s="410"/>
      <c r="F3" s="410" t="s">
        <v>57</v>
      </c>
      <c r="G3" s="436" t="s">
        <v>141</v>
      </c>
      <c r="H3" s="436"/>
      <c r="I3" s="436"/>
      <c r="J3" s="436" t="s">
        <v>142</v>
      </c>
      <c r="K3" s="436"/>
      <c r="L3" s="436"/>
      <c r="M3" s="436" t="s">
        <v>150</v>
      </c>
      <c r="N3" s="436"/>
      <c r="O3" s="436"/>
      <c r="P3" s="437" t="s">
        <v>79</v>
      </c>
    </row>
    <row r="4" spans="1:16" ht="15">
      <c r="A4" s="410"/>
      <c r="B4" s="424"/>
      <c r="C4" s="410" t="s">
        <v>2</v>
      </c>
      <c r="D4" s="410" t="s">
        <v>3</v>
      </c>
      <c r="E4" s="410" t="s">
        <v>4</v>
      </c>
      <c r="F4" s="410"/>
      <c r="G4" s="435" t="s">
        <v>5</v>
      </c>
      <c r="H4" s="435" t="s">
        <v>11</v>
      </c>
      <c r="I4" s="435"/>
      <c r="J4" s="435" t="s">
        <v>5</v>
      </c>
      <c r="K4" s="435" t="s">
        <v>11</v>
      </c>
      <c r="L4" s="435"/>
      <c r="M4" s="435" t="s">
        <v>5</v>
      </c>
      <c r="N4" s="435" t="s">
        <v>11</v>
      </c>
      <c r="O4" s="435"/>
      <c r="P4" s="437"/>
    </row>
    <row r="5" spans="1:16" ht="45" customHeight="1">
      <c r="A5" s="410"/>
      <c r="B5" s="425"/>
      <c r="C5" s="410"/>
      <c r="D5" s="410"/>
      <c r="E5" s="410"/>
      <c r="F5" s="410"/>
      <c r="G5" s="435"/>
      <c r="H5" s="365" t="s">
        <v>6</v>
      </c>
      <c r="I5" s="365" t="s">
        <v>7</v>
      </c>
      <c r="J5" s="435"/>
      <c r="K5" s="365" t="s">
        <v>6</v>
      </c>
      <c r="L5" s="365" t="s">
        <v>7</v>
      </c>
      <c r="M5" s="435"/>
      <c r="N5" s="365" t="s">
        <v>6</v>
      </c>
      <c r="O5" s="365" t="s">
        <v>7</v>
      </c>
      <c r="P5" s="437"/>
    </row>
    <row r="6" spans="1:16" ht="15.75" customHeight="1">
      <c r="A6" s="360">
        <v>1</v>
      </c>
      <c r="B6" s="77" t="s">
        <v>86</v>
      </c>
      <c r="C6" s="78" t="s">
        <v>43</v>
      </c>
      <c r="D6" s="79">
        <v>2</v>
      </c>
      <c r="E6" s="360"/>
      <c r="F6" s="360">
        <v>12</v>
      </c>
      <c r="G6" s="166">
        <f aca="true" t="shared" si="0" ref="G6:G17">H6+I6</f>
        <v>132.36</v>
      </c>
      <c r="H6" s="274">
        <v>81</v>
      </c>
      <c r="I6" s="166">
        <v>51.36</v>
      </c>
      <c r="J6" s="166">
        <f aca="true" t="shared" si="1" ref="J6:J17">K6+L6</f>
        <v>132.36</v>
      </c>
      <c r="K6" s="366">
        <v>81</v>
      </c>
      <c r="L6" s="166">
        <v>51.36</v>
      </c>
      <c r="M6" s="166">
        <f aca="true" t="shared" si="2" ref="M6:M69">N6+O6</f>
        <v>132.36</v>
      </c>
      <c r="N6" s="366">
        <v>81</v>
      </c>
      <c r="O6" s="166">
        <v>51.36</v>
      </c>
      <c r="P6" s="166">
        <f>M6/F6</f>
        <v>11.030000000000001</v>
      </c>
    </row>
    <row r="7" spans="1:16" ht="15" customHeight="1">
      <c r="A7" s="360">
        <v>2</v>
      </c>
      <c r="B7" s="77" t="s">
        <v>86</v>
      </c>
      <c r="C7" s="78" t="s">
        <v>43</v>
      </c>
      <c r="D7" s="79">
        <v>4</v>
      </c>
      <c r="E7" s="360"/>
      <c r="F7" s="360">
        <v>12</v>
      </c>
      <c r="G7" s="166">
        <f t="shared" si="0"/>
        <v>415</v>
      </c>
      <c r="H7" s="274">
        <v>368</v>
      </c>
      <c r="I7" s="166">
        <v>47</v>
      </c>
      <c r="J7" s="166">
        <f t="shared" si="1"/>
        <v>415</v>
      </c>
      <c r="K7" s="366">
        <v>368</v>
      </c>
      <c r="L7" s="166">
        <v>47</v>
      </c>
      <c r="M7" s="166">
        <f t="shared" si="2"/>
        <v>415</v>
      </c>
      <c r="N7" s="366">
        <v>368</v>
      </c>
      <c r="O7" s="166">
        <v>47</v>
      </c>
      <c r="P7" s="166">
        <f aca="true" t="shared" si="3" ref="P7:P70">M7/F7</f>
        <v>34.583333333333336</v>
      </c>
    </row>
    <row r="8" spans="1:16" ht="15" customHeight="1">
      <c r="A8" s="360">
        <v>3</v>
      </c>
      <c r="B8" s="77" t="s">
        <v>86</v>
      </c>
      <c r="C8" s="78" t="s">
        <v>43</v>
      </c>
      <c r="D8" s="79">
        <v>8</v>
      </c>
      <c r="E8" s="360"/>
      <c r="F8" s="360">
        <v>12</v>
      </c>
      <c r="G8" s="166">
        <f t="shared" si="0"/>
        <v>81</v>
      </c>
      <c r="H8" s="274">
        <v>81</v>
      </c>
      <c r="I8" s="166"/>
      <c r="J8" s="166">
        <f t="shared" si="1"/>
        <v>81</v>
      </c>
      <c r="K8" s="366">
        <v>81</v>
      </c>
      <c r="L8" s="166"/>
      <c r="M8" s="166">
        <f t="shared" si="2"/>
        <v>81</v>
      </c>
      <c r="N8" s="366">
        <v>81</v>
      </c>
      <c r="O8" s="166"/>
      <c r="P8" s="166">
        <f t="shared" si="3"/>
        <v>6.75</v>
      </c>
    </row>
    <row r="9" spans="1:16" ht="15" customHeight="1">
      <c r="A9" s="360">
        <v>4</v>
      </c>
      <c r="B9" s="77" t="s">
        <v>86</v>
      </c>
      <c r="C9" s="78" t="s">
        <v>89</v>
      </c>
      <c r="D9" s="79">
        <v>1</v>
      </c>
      <c r="E9" s="360"/>
      <c r="F9" s="360">
        <v>8</v>
      </c>
      <c r="G9" s="166">
        <f t="shared" si="0"/>
        <v>90</v>
      </c>
      <c r="H9" s="274">
        <v>90</v>
      </c>
      <c r="I9" s="166"/>
      <c r="J9" s="166">
        <f t="shared" si="1"/>
        <v>90</v>
      </c>
      <c r="K9" s="366">
        <v>90</v>
      </c>
      <c r="L9" s="166"/>
      <c r="M9" s="166">
        <f t="shared" si="2"/>
        <v>90</v>
      </c>
      <c r="N9" s="366">
        <v>90</v>
      </c>
      <c r="O9" s="166"/>
      <c r="P9" s="166">
        <f t="shared" si="3"/>
        <v>11.25</v>
      </c>
    </row>
    <row r="10" spans="1:16" ht="15" customHeight="1">
      <c r="A10" s="360">
        <v>5</v>
      </c>
      <c r="B10" s="77" t="s">
        <v>86</v>
      </c>
      <c r="C10" s="78" t="s">
        <v>89</v>
      </c>
      <c r="D10" s="79">
        <v>2</v>
      </c>
      <c r="E10" s="360"/>
      <c r="F10" s="360">
        <v>8</v>
      </c>
      <c r="G10" s="166">
        <f t="shared" si="0"/>
        <v>29</v>
      </c>
      <c r="H10" s="274">
        <v>29</v>
      </c>
      <c r="I10" s="166"/>
      <c r="J10" s="166">
        <f t="shared" si="1"/>
        <v>29</v>
      </c>
      <c r="K10" s="366">
        <v>29</v>
      </c>
      <c r="L10" s="166"/>
      <c r="M10" s="166">
        <f t="shared" si="2"/>
        <v>29</v>
      </c>
      <c r="N10" s="366">
        <v>29</v>
      </c>
      <c r="O10" s="166"/>
      <c r="P10" s="166">
        <f t="shared" si="3"/>
        <v>3.625</v>
      </c>
    </row>
    <row r="11" spans="1:16" ht="15" customHeight="1">
      <c r="A11" s="360">
        <v>6</v>
      </c>
      <c r="B11" s="77" t="s">
        <v>86</v>
      </c>
      <c r="C11" s="78" t="s">
        <v>89</v>
      </c>
      <c r="D11" s="79">
        <v>5</v>
      </c>
      <c r="E11" s="360"/>
      <c r="F11" s="360">
        <v>12</v>
      </c>
      <c r="G11" s="166">
        <f t="shared" si="0"/>
        <v>223</v>
      </c>
      <c r="H11" s="274">
        <v>223</v>
      </c>
      <c r="I11" s="166"/>
      <c r="J11" s="166">
        <f t="shared" si="1"/>
        <v>223</v>
      </c>
      <c r="K11" s="366">
        <v>223</v>
      </c>
      <c r="L11" s="166"/>
      <c r="M11" s="166">
        <f t="shared" si="2"/>
        <v>223</v>
      </c>
      <c r="N11" s="366">
        <v>223</v>
      </c>
      <c r="O11" s="166"/>
      <c r="P11" s="166">
        <f t="shared" si="3"/>
        <v>18.583333333333332</v>
      </c>
    </row>
    <row r="12" spans="1:16" ht="15" customHeight="1">
      <c r="A12" s="360">
        <v>7</v>
      </c>
      <c r="B12" s="77" t="s">
        <v>86</v>
      </c>
      <c r="C12" s="78" t="s">
        <v>60</v>
      </c>
      <c r="D12" s="79">
        <v>28</v>
      </c>
      <c r="E12" s="360"/>
      <c r="F12" s="360">
        <v>8</v>
      </c>
      <c r="G12" s="166">
        <f t="shared" si="0"/>
        <v>125.55</v>
      </c>
      <c r="H12" s="274">
        <v>116</v>
      </c>
      <c r="I12" s="166">
        <v>9.55</v>
      </c>
      <c r="J12" s="166">
        <f t="shared" si="1"/>
        <v>125.55</v>
      </c>
      <c r="K12" s="366">
        <v>116</v>
      </c>
      <c r="L12" s="166">
        <v>9.55</v>
      </c>
      <c r="M12" s="166">
        <f t="shared" si="2"/>
        <v>125.55</v>
      </c>
      <c r="N12" s="366">
        <v>116</v>
      </c>
      <c r="O12" s="166">
        <v>9.55</v>
      </c>
      <c r="P12" s="166">
        <f t="shared" si="3"/>
        <v>15.69375</v>
      </c>
    </row>
    <row r="13" spans="1:16" ht="15" customHeight="1">
      <c r="A13" s="360">
        <v>8</v>
      </c>
      <c r="B13" s="77" t="s">
        <v>86</v>
      </c>
      <c r="C13" s="78" t="s">
        <v>61</v>
      </c>
      <c r="D13" s="79">
        <v>3</v>
      </c>
      <c r="E13" s="360"/>
      <c r="F13" s="360">
        <v>12</v>
      </c>
      <c r="G13" s="166">
        <f t="shared" si="0"/>
        <v>316</v>
      </c>
      <c r="H13" s="274">
        <v>316</v>
      </c>
      <c r="I13" s="166"/>
      <c r="J13" s="166">
        <f t="shared" si="1"/>
        <v>316</v>
      </c>
      <c r="K13" s="366">
        <v>316</v>
      </c>
      <c r="L13" s="166"/>
      <c r="M13" s="166">
        <f t="shared" si="2"/>
        <v>316</v>
      </c>
      <c r="N13" s="366">
        <v>316</v>
      </c>
      <c r="O13" s="166"/>
      <c r="P13" s="166">
        <f t="shared" si="3"/>
        <v>26.333333333333332</v>
      </c>
    </row>
    <row r="14" spans="1:16" ht="15" customHeight="1">
      <c r="A14" s="360">
        <v>9</v>
      </c>
      <c r="B14" s="77" t="s">
        <v>86</v>
      </c>
      <c r="C14" s="78" t="s">
        <v>61</v>
      </c>
      <c r="D14" s="79">
        <v>5</v>
      </c>
      <c r="E14" s="360"/>
      <c r="F14" s="360">
        <v>12</v>
      </c>
      <c r="G14" s="166">
        <f t="shared" si="0"/>
        <v>51</v>
      </c>
      <c r="H14" s="274">
        <v>51</v>
      </c>
      <c r="I14" s="166"/>
      <c r="J14" s="166">
        <f t="shared" si="1"/>
        <v>51</v>
      </c>
      <c r="K14" s="366">
        <v>51</v>
      </c>
      <c r="L14" s="166"/>
      <c r="M14" s="166">
        <f t="shared" si="2"/>
        <v>51</v>
      </c>
      <c r="N14" s="366">
        <v>51</v>
      </c>
      <c r="O14" s="166"/>
      <c r="P14" s="166">
        <f t="shared" si="3"/>
        <v>4.25</v>
      </c>
    </row>
    <row r="15" spans="1:16" ht="15" customHeight="1">
      <c r="A15" s="360">
        <v>10</v>
      </c>
      <c r="B15" s="77" t="s">
        <v>86</v>
      </c>
      <c r="C15" s="78" t="s">
        <v>61</v>
      </c>
      <c r="D15" s="79">
        <v>7</v>
      </c>
      <c r="E15" s="360"/>
      <c r="F15" s="360">
        <v>12</v>
      </c>
      <c r="G15" s="166">
        <f t="shared" si="0"/>
        <v>165</v>
      </c>
      <c r="H15" s="274">
        <v>165</v>
      </c>
      <c r="I15" s="166"/>
      <c r="J15" s="166">
        <f t="shared" si="1"/>
        <v>165</v>
      </c>
      <c r="K15" s="366">
        <v>165</v>
      </c>
      <c r="L15" s="166"/>
      <c r="M15" s="166">
        <f t="shared" si="2"/>
        <v>165</v>
      </c>
      <c r="N15" s="366">
        <v>165</v>
      </c>
      <c r="O15" s="166"/>
      <c r="P15" s="166">
        <f t="shared" si="3"/>
        <v>13.75</v>
      </c>
    </row>
    <row r="16" spans="1:16" ht="15" customHeight="1">
      <c r="A16" s="360">
        <v>11</v>
      </c>
      <c r="B16" s="77" t="s">
        <v>86</v>
      </c>
      <c r="C16" s="78" t="s">
        <v>61</v>
      </c>
      <c r="D16" s="79">
        <v>8</v>
      </c>
      <c r="E16" s="360"/>
      <c r="F16" s="360">
        <v>12</v>
      </c>
      <c r="G16" s="166">
        <f t="shared" si="0"/>
        <v>46</v>
      </c>
      <c r="H16" s="274">
        <v>46</v>
      </c>
      <c r="I16" s="166"/>
      <c r="J16" s="166">
        <f t="shared" si="1"/>
        <v>46</v>
      </c>
      <c r="K16" s="366">
        <v>46</v>
      </c>
      <c r="L16" s="166"/>
      <c r="M16" s="166">
        <f t="shared" si="2"/>
        <v>46</v>
      </c>
      <c r="N16" s="366">
        <v>46</v>
      </c>
      <c r="O16" s="166"/>
      <c r="P16" s="166">
        <f t="shared" si="3"/>
        <v>3.8333333333333335</v>
      </c>
    </row>
    <row r="17" spans="1:16" ht="15" customHeight="1">
      <c r="A17" s="360">
        <v>12</v>
      </c>
      <c r="B17" s="77" t="s">
        <v>86</v>
      </c>
      <c r="C17" s="78" t="s">
        <v>62</v>
      </c>
      <c r="D17" s="79">
        <v>2</v>
      </c>
      <c r="E17" s="360"/>
      <c r="F17" s="360">
        <v>8</v>
      </c>
      <c r="G17" s="166">
        <f t="shared" si="0"/>
        <v>241</v>
      </c>
      <c r="H17" s="274">
        <v>241</v>
      </c>
      <c r="I17" s="166"/>
      <c r="J17" s="166">
        <f t="shared" si="1"/>
        <v>241</v>
      </c>
      <c r="K17" s="366">
        <v>241</v>
      </c>
      <c r="L17" s="166"/>
      <c r="M17" s="166">
        <f t="shared" si="2"/>
        <v>241</v>
      </c>
      <c r="N17" s="366">
        <v>241</v>
      </c>
      <c r="O17" s="166"/>
      <c r="P17" s="166">
        <f t="shared" si="3"/>
        <v>30.125</v>
      </c>
    </row>
    <row r="18" spans="1:16" ht="15" customHeight="1">
      <c r="A18" s="360">
        <v>13</v>
      </c>
      <c r="B18" s="77" t="s">
        <v>86</v>
      </c>
      <c r="C18" s="78" t="s">
        <v>110</v>
      </c>
      <c r="D18" s="79">
        <v>27</v>
      </c>
      <c r="E18" s="360" t="s">
        <v>17</v>
      </c>
      <c r="F18" s="360">
        <v>4</v>
      </c>
      <c r="G18" s="166">
        <f aca="true" t="shared" si="4" ref="G18:G32">H18+I18</f>
        <v>21</v>
      </c>
      <c r="H18" s="166">
        <v>21</v>
      </c>
      <c r="I18" s="166"/>
      <c r="J18" s="166">
        <f aca="true" t="shared" si="5" ref="J18:J32">K18+L18</f>
        <v>21</v>
      </c>
      <c r="K18" s="166">
        <v>21</v>
      </c>
      <c r="L18" s="166"/>
      <c r="M18" s="166">
        <f t="shared" si="2"/>
        <v>21</v>
      </c>
      <c r="N18" s="166">
        <v>21</v>
      </c>
      <c r="O18" s="166"/>
      <c r="P18" s="166">
        <f t="shared" si="3"/>
        <v>5.25</v>
      </c>
    </row>
    <row r="19" spans="1:16" ht="15" customHeight="1">
      <c r="A19" s="360">
        <v>14</v>
      </c>
      <c r="B19" s="77" t="s">
        <v>86</v>
      </c>
      <c r="C19" s="78" t="s">
        <v>16</v>
      </c>
      <c r="D19" s="79">
        <v>32</v>
      </c>
      <c r="E19" s="360"/>
      <c r="F19" s="360">
        <v>12</v>
      </c>
      <c r="G19" s="166">
        <f t="shared" si="4"/>
        <v>527.88</v>
      </c>
      <c r="H19" s="274">
        <v>505</v>
      </c>
      <c r="I19" s="166">
        <v>22.88</v>
      </c>
      <c r="J19" s="166">
        <f t="shared" si="5"/>
        <v>527.88</v>
      </c>
      <c r="K19" s="366">
        <v>505</v>
      </c>
      <c r="L19" s="166">
        <v>22.88</v>
      </c>
      <c r="M19" s="166">
        <f t="shared" si="2"/>
        <v>527.88</v>
      </c>
      <c r="N19" s="366">
        <v>505</v>
      </c>
      <c r="O19" s="166">
        <v>22.88</v>
      </c>
      <c r="P19" s="166">
        <f t="shared" si="3"/>
        <v>43.99</v>
      </c>
    </row>
    <row r="20" spans="1:16" ht="15" customHeight="1">
      <c r="A20" s="360">
        <v>15</v>
      </c>
      <c r="B20" s="77" t="s">
        <v>86</v>
      </c>
      <c r="C20" s="78" t="s">
        <v>16</v>
      </c>
      <c r="D20" s="79">
        <v>48</v>
      </c>
      <c r="E20" s="360"/>
      <c r="F20" s="360">
        <v>11</v>
      </c>
      <c r="G20" s="166">
        <f t="shared" si="4"/>
        <v>55.01</v>
      </c>
      <c r="H20" s="274">
        <v>48</v>
      </c>
      <c r="I20" s="166">
        <v>7.01</v>
      </c>
      <c r="J20" s="166">
        <f t="shared" si="5"/>
        <v>55.01</v>
      </c>
      <c r="K20" s="366">
        <v>48</v>
      </c>
      <c r="L20" s="166">
        <v>7.01</v>
      </c>
      <c r="M20" s="166">
        <f t="shared" si="2"/>
        <v>55.01</v>
      </c>
      <c r="N20" s="366">
        <v>48</v>
      </c>
      <c r="O20" s="166">
        <v>7.01</v>
      </c>
      <c r="P20" s="166">
        <f t="shared" si="3"/>
        <v>5.000909090909091</v>
      </c>
    </row>
    <row r="21" spans="1:16" ht="15" customHeight="1">
      <c r="A21" s="360">
        <v>16</v>
      </c>
      <c r="B21" s="77" t="s">
        <v>86</v>
      </c>
      <c r="C21" s="78" t="s">
        <v>16</v>
      </c>
      <c r="D21" s="79">
        <v>49</v>
      </c>
      <c r="E21" s="360" t="s">
        <v>17</v>
      </c>
      <c r="F21" s="360">
        <v>12</v>
      </c>
      <c r="G21" s="166">
        <f t="shared" si="4"/>
        <v>25</v>
      </c>
      <c r="H21" s="274">
        <v>25</v>
      </c>
      <c r="I21" s="166"/>
      <c r="J21" s="166">
        <f t="shared" si="5"/>
        <v>25</v>
      </c>
      <c r="K21" s="366">
        <v>25</v>
      </c>
      <c r="L21" s="166"/>
      <c r="M21" s="166">
        <f t="shared" si="2"/>
        <v>25</v>
      </c>
      <c r="N21" s="366">
        <v>25</v>
      </c>
      <c r="O21" s="166"/>
      <c r="P21" s="166">
        <f t="shared" si="3"/>
        <v>2.0833333333333335</v>
      </c>
    </row>
    <row r="22" spans="1:16" ht="15" customHeight="1">
      <c r="A22" s="360">
        <v>17</v>
      </c>
      <c r="B22" s="77" t="s">
        <v>86</v>
      </c>
      <c r="C22" s="78" t="s">
        <v>16</v>
      </c>
      <c r="D22" s="79">
        <v>52</v>
      </c>
      <c r="E22" s="360" t="s">
        <v>18</v>
      </c>
      <c r="F22" s="360">
        <v>12</v>
      </c>
      <c r="G22" s="166">
        <f t="shared" si="4"/>
        <v>63</v>
      </c>
      <c r="H22" s="274">
        <v>63</v>
      </c>
      <c r="I22" s="166"/>
      <c r="J22" s="166">
        <f t="shared" si="5"/>
        <v>63</v>
      </c>
      <c r="K22" s="366">
        <v>63</v>
      </c>
      <c r="L22" s="166"/>
      <c r="M22" s="166">
        <f t="shared" si="2"/>
        <v>63</v>
      </c>
      <c r="N22" s="366">
        <v>63</v>
      </c>
      <c r="O22" s="166"/>
      <c r="P22" s="166">
        <f t="shared" si="3"/>
        <v>5.25</v>
      </c>
    </row>
    <row r="23" spans="1:16" ht="15" customHeight="1">
      <c r="A23" s="360">
        <v>18</v>
      </c>
      <c r="B23" s="77" t="s">
        <v>86</v>
      </c>
      <c r="C23" s="78" t="s">
        <v>16</v>
      </c>
      <c r="D23" s="79">
        <v>54</v>
      </c>
      <c r="E23" s="360" t="s">
        <v>17</v>
      </c>
      <c r="F23" s="360">
        <v>12</v>
      </c>
      <c r="G23" s="166">
        <f t="shared" si="4"/>
        <v>60</v>
      </c>
      <c r="H23" s="274">
        <v>60</v>
      </c>
      <c r="I23" s="166"/>
      <c r="J23" s="166">
        <f t="shared" si="5"/>
        <v>60</v>
      </c>
      <c r="K23" s="366">
        <v>60</v>
      </c>
      <c r="L23" s="166"/>
      <c r="M23" s="166">
        <f t="shared" si="2"/>
        <v>60</v>
      </c>
      <c r="N23" s="366">
        <v>60</v>
      </c>
      <c r="O23" s="166"/>
      <c r="P23" s="166">
        <f t="shared" si="3"/>
        <v>5</v>
      </c>
    </row>
    <row r="24" spans="1:16" ht="15" customHeight="1">
      <c r="A24" s="360">
        <v>19</v>
      </c>
      <c r="B24" s="77" t="s">
        <v>86</v>
      </c>
      <c r="C24" s="78" t="s">
        <v>16</v>
      </c>
      <c r="D24" s="79">
        <v>56</v>
      </c>
      <c r="E24" s="360" t="s">
        <v>18</v>
      </c>
      <c r="F24" s="360">
        <v>12</v>
      </c>
      <c r="G24" s="166">
        <f t="shared" si="4"/>
        <v>4</v>
      </c>
      <c r="H24" s="274">
        <v>4</v>
      </c>
      <c r="I24" s="166"/>
      <c r="J24" s="166">
        <f t="shared" si="5"/>
        <v>4</v>
      </c>
      <c r="K24" s="366">
        <v>4</v>
      </c>
      <c r="L24" s="166"/>
      <c r="M24" s="166">
        <f t="shared" si="2"/>
        <v>4</v>
      </c>
      <c r="N24" s="366">
        <v>4</v>
      </c>
      <c r="O24" s="166"/>
      <c r="P24" s="166">
        <f t="shared" si="3"/>
        <v>0.3333333333333333</v>
      </c>
    </row>
    <row r="25" spans="1:16" ht="15" customHeight="1">
      <c r="A25" s="360">
        <v>20</v>
      </c>
      <c r="B25" s="77" t="s">
        <v>86</v>
      </c>
      <c r="C25" s="78" t="s">
        <v>45</v>
      </c>
      <c r="D25" s="79">
        <v>2</v>
      </c>
      <c r="E25" s="360"/>
      <c r="F25" s="360">
        <v>12</v>
      </c>
      <c r="G25" s="166">
        <f t="shared" si="4"/>
        <v>32</v>
      </c>
      <c r="H25" s="274">
        <v>32</v>
      </c>
      <c r="I25" s="166"/>
      <c r="J25" s="166">
        <f t="shared" si="5"/>
        <v>32</v>
      </c>
      <c r="K25" s="366">
        <v>32</v>
      </c>
      <c r="L25" s="166"/>
      <c r="M25" s="166">
        <f t="shared" si="2"/>
        <v>32</v>
      </c>
      <c r="N25" s="366">
        <v>32</v>
      </c>
      <c r="O25" s="166"/>
      <c r="P25" s="166">
        <f t="shared" si="3"/>
        <v>2.6666666666666665</v>
      </c>
    </row>
    <row r="26" spans="1:16" ht="15" customHeight="1">
      <c r="A26" s="360">
        <v>21</v>
      </c>
      <c r="B26" s="77" t="s">
        <v>86</v>
      </c>
      <c r="C26" s="78" t="s">
        <v>45</v>
      </c>
      <c r="D26" s="79">
        <v>4</v>
      </c>
      <c r="E26" s="360"/>
      <c r="F26" s="360">
        <v>12</v>
      </c>
      <c r="G26" s="166">
        <f t="shared" si="4"/>
        <v>3</v>
      </c>
      <c r="H26" s="274">
        <v>3</v>
      </c>
      <c r="I26" s="166"/>
      <c r="J26" s="166">
        <f t="shared" si="5"/>
        <v>3</v>
      </c>
      <c r="K26" s="366">
        <v>3</v>
      </c>
      <c r="L26" s="166"/>
      <c r="M26" s="166">
        <f t="shared" si="2"/>
        <v>3</v>
      </c>
      <c r="N26" s="366">
        <v>3</v>
      </c>
      <c r="O26" s="166"/>
      <c r="P26" s="166">
        <f t="shared" si="3"/>
        <v>0.25</v>
      </c>
    </row>
    <row r="27" spans="1:16" ht="15" customHeight="1">
      <c r="A27" s="360">
        <v>22</v>
      </c>
      <c r="B27" s="77" t="s">
        <v>86</v>
      </c>
      <c r="C27" s="78" t="s">
        <v>45</v>
      </c>
      <c r="D27" s="79">
        <v>8</v>
      </c>
      <c r="E27" s="360" t="s">
        <v>17</v>
      </c>
      <c r="F27" s="360">
        <v>12</v>
      </c>
      <c r="G27" s="166">
        <f t="shared" si="4"/>
        <v>7</v>
      </c>
      <c r="H27" s="274">
        <v>7</v>
      </c>
      <c r="I27" s="166"/>
      <c r="J27" s="166">
        <f t="shared" si="5"/>
        <v>7</v>
      </c>
      <c r="K27" s="366">
        <v>7</v>
      </c>
      <c r="L27" s="166"/>
      <c r="M27" s="166">
        <f t="shared" si="2"/>
        <v>7</v>
      </c>
      <c r="N27" s="366">
        <v>7</v>
      </c>
      <c r="O27" s="166"/>
      <c r="P27" s="166">
        <f t="shared" si="3"/>
        <v>0.5833333333333334</v>
      </c>
    </row>
    <row r="28" spans="1:16" ht="15" customHeight="1">
      <c r="A28" s="360">
        <v>23</v>
      </c>
      <c r="B28" s="77" t="s">
        <v>86</v>
      </c>
      <c r="C28" s="78" t="s">
        <v>45</v>
      </c>
      <c r="D28" s="79">
        <v>12</v>
      </c>
      <c r="E28" s="360"/>
      <c r="F28" s="360">
        <v>12</v>
      </c>
      <c r="G28" s="166">
        <f t="shared" si="4"/>
        <v>147.14</v>
      </c>
      <c r="H28" s="274">
        <v>123</v>
      </c>
      <c r="I28" s="166">
        <v>24.14</v>
      </c>
      <c r="J28" s="166">
        <f t="shared" si="5"/>
        <v>147.14</v>
      </c>
      <c r="K28" s="366">
        <v>123</v>
      </c>
      <c r="L28" s="166">
        <v>24.14</v>
      </c>
      <c r="M28" s="166">
        <f t="shared" si="2"/>
        <v>147.14</v>
      </c>
      <c r="N28" s="366">
        <v>123</v>
      </c>
      <c r="O28" s="166">
        <v>24.14</v>
      </c>
      <c r="P28" s="166">
        <f t="shared" si="3"/>
        <v>12.261666666666665</v>
      </c>
    </row>
    <row r="29" spans="1:16" ht="15" customHeight="1">
      <c r="A29" s="360">
        <v>24</v>
      </c>
      <c r="B29" s="77" t="s">
        <v>86</v>
      </c>
      <c r="C29" s="77" t="s">
        <v>30</v>
      </c>
      <c r="D29" s="360">
        <v>13</v>
      </c>
      <c r="E29" s="360"/>
      <c r="F29" s="360">
        <v>12</v>
      </c>
      <c r="G29" s="166">
        <f t="shared" si="4"/>
        <v>19</v>
      </c>
      <c r="H29" s="274">
        <v>19</v>
      </c>
      <c r="I29" s="166"/>
      <c r="J29" s="166">
        <f t="shared" si="5"/>
        <v>19</v>
      </c>
      <c r="K29" s="366">
        <v>19</v>
      </c>
      <c r="L29" s="166"/>
      <c r="M29" s="166">
        <f t="shared" si="2"/>
        <v>19</v>
      </c>
      <c r="N29" s="366">
        <v>19</v>
      </c>
      <c r="O29" s="166"/>
      <c r="P29" s="166">
        <f t="shared" si="3"/>
        <v>1.5833333333333333</v>
      </c>
    </row>
    <row r="30" spans="1:16" ht="15" customHeight="1">
      <c r="A30" s="360">
        <v>25</v>
      </c>
      <c r="B30" s="77" t="s">
        <v>86</v>
      </c>
      <c r="C30" s="77" t="s">
        <v>30</v>
      </c>
      <c r="D30" s="360">
        <v>15</v>
      </c>
      <c r="E30" s="360"/>
      <c r="F30" s="360">
        <v>8</v>
      </c>
      <c r="G30" s="166">
        <f t="shared" si="4"/>
        <v>410</v>
      </c>
      <c r="H30" s="274">
        <v>410</v>
      </c>
      <c r="I30" s="166"/>
      <c r="J30" s="166">
        <f t="shared" si="5"/>
        <v>410</v>
      </c>
      <c r="K30" s="366">
        <v>410</v>
      </c>
      <c r="L30" s="166"/>
      <c r="M30" s="166">
        <f t="shared" si="2"/>
        <v>410</v>
      </c>
      <c r="N30" s="366">
        <v>410</v>
      </c>
      <c r="O30" s="166"/>
      <c r="P30" s="166">
        <f t="shared" si="3"/>
        <v>51.25</v>
      </c>
    </row>
    <row r="31" spans="1:16" ht="15" customHeight="1">
      <c r="A31" s="360">
        <v>26</v>
      </c>
      <c r="B31" s="77" t="s">
        <v>86</v>
      </c>
      <c r="C31" s="77" t="s">
        <v>30</v>
      </c>
      <c r="D31" s="360">
        <v>17</v>
      </c>
      <c r="E31" s="360"/>
      <c r="F31" s="360">
        <v>8</v>
      </c>
      <c r="G31" s="166">
        <f t="shared" si="4"/>
        <v>28</v>
      </c>
      <c r="H31" s="274">
        <v>28</v>
      </c>
      <c r="I31" s="166"/>
      <c r="J31" s="166">
        <f t="shared" si="5"/>
        <v>28</v>
      </c>
      <c r="K31" s="366">
        <v>28</v>
      </c>
      <c r="L31" s="166"/>
      <c r="M31" s="166">
        <f t="shared" si="2"/>
        <v>28</v>
      </c>
      <c r="N31" s="366">
        <v>28</v>
      </c>
      <c r="O31" s="166"/>
      <c r="P31" s="166">
        <f t="shared" si="3"/>
        <v>3.5</v>
      </c>
    </row>
    <row r="32" spans="1:16" ht="15" customHeight="1">
      <c r="A32" s="360">
        <v>27</v>
      </c>
      <c r="B32" s="77" t="s">
        <v>86</v>
      </c>
      <c r="C32" s="77" t="s">
        <v>30</v>
      </c>
      <c r="D32" s="360">
        <v>30</v>
      </c>
      <c r="E32" s="360"/>
      <c r="F32" s="360">
        <v>8</v>
      </c>
      <c r="G32" s="166">
        <f t="shared" si="4"/>
        <v>0</v>
      </c>
      <c r="H32" s="274">
        <v>0</v>
      </c>
      <c r="I32" s="166"/>
      <c r="J32" s="166">
        <f t="shared" si="5"/>
        <v>0</v>
      </c>
      <c r="K32" s="366">
        <v>0</v>
      </c>
      <c r="L32" s="166"/>
      <c r="M32" s="166">
        <f t="shared" si="2"/>
        <v>0</v>
      </c>
      <c r="N32" s="366">
        <v>0</v>
      </c>
      <c r="O32" s="166"/>
      <c r="P32" s="166">
        <f t="shared" si="3"/>
        <v>0</v>
      </c>
    </row>
    <row r="33" spans="1:16" ht="15" customHeight="1">
      <c r="A33" s="360">
        <v>28</v>
      </c>
      <c r="B33" s="77" t="s">
        <v>86</v>
      </c>
      <c r="C33" s="77" t="s">
        <v>53</v>
      </c>
      <c r="D33" s="360">
        <v>17</v>
      </c>
      <c r="E33" s="360"/>
      <c r="F33" s="360">
        <v>12</v>
      </c>
      <c r="G33" s="166">
        <f aca="true" t="shared" si="6" ref="G33:G39">H33+I33</f>
        <v>0</v>
      </c>
      <c r="H33" s="274">
        <v>0</v>
      </c>
      <c r="I33" s="166"/>
      <c r="J33" s="166">
        <f aca="true" t="shared" si="7" ref="J33:J39">K33+L33</f>
        <v>0</v>
      </c>
      <c r="K33" s="366">
        <v>0</v>
      </c>
      <c r="L33" s="166"/>
      <c r="M33" s="166">
        <f t="shared" si="2"/>
        <v>0</v>
      </c>
      <c r="N33" s="366">
        <v>0</v>
      </c>
      <c r="O33" s="166"/>
      <c r="P33" s="166">
        <f t="shared" si="3"/>
        <v>0</v>
      </c>
    </row>
    <row r="34" spans="1:16" ht="15" customHeight="1">
      <c r="A34" s="360">
        <v>29</v>
      </c>
      <c r="B34" s="77" t="s">
        <v>86</v>
      </c>
      <c r="C34" s="77" t="s">
        <v>53</v>
      </c>
      <c r="D34" s="360">
        <v>17</v>
      </c>
      <c r="E34" s="360" t="s">
        <v>17</v>
      </c>
      <c r="F34" s="360">
        <v>12</v>
      </c>
      <c r="G34" s="166">
        <f t="shared" si="6"/>
        <v>12</v>
      </c>
      <c r="H34" s="274">
        <v>12</v>
      </c>
      <c r="I34" s="166"/>
      <c r="J34" s="166">
        <f t="shared" si="7"/>
        <v>12</v>
      </c>
      <c r="K34" s="366">
        <v>12</v>
      </c>
      <c r="L34" s="166"/>
      <c r="M34" s="166">
        <f t="shared" si="2"/>
        <v>12</v>
      </c>
      <c r="N34" s="366">
        <v>12</v>
      </c>
      <c r="O34" s="166"/>
      <c r="P34" s="166">
        <f t="shared" si="3"/>
        <v>1</v>
      </c>
    </row>
    <row r="35" spans="1:16" ht="15" customHeight="1">
      <c r="A35" s="360">
        <v>30</v>
      </c>
      <c r="B35" s="77" t="s">
        <v>86</v>
      </c>
      <c r="C35" s="77" t="s">
        <v>53</v>
      </c>
      <c r="D35" s="360">
        <v>19</v>
      </c>
      <c r="E35" s="360"/>
      <c r="F35" s="360">
        <v>12</v>
      </c>
      <c r="G35" s="166">
        <f t="shared" si="6"/>
        <v>5</v>
      </c>
      <c r="H35" s="274">
        <v>5</v>
      </c>
      <c r="I35" s="166"/>
      <c r="J35" s="166">
        <f t="shared" si="7"/>
        <v>5</v>
      </c>
      <c r="K35" s="366">
        <v>5</v>
      </c>
      <c r="L35" s="166"/>
      <c r="M35" s="166">
        <f t="shared" si="2"/>
        <v>5</v>
      </c>
      <c r="N35" s="366">
        <v>5</v>
      </c>
      <c r="O35" s="166"/>
      <c r="P35" s="166">
        <f t="shared" si="3"/>
        <v>0.4166666666666667</v>
      </c>
    </row>
    <row r="36" spans="1:16" ht="15" customHeight="1">
      <c r="A36" s="360">
        <v>31</v>
      </c>
      <c r="B36" s="77" t="s">
        <v>86</v>
      </c>
      <c r="C36" s="77" t="s">
        <v>53</v>
      </c>
      <c r="D36" s="360">
        <v>19</v>
      </c>
      <c r="E36" s="360" t="s">
        <v>17</v>
      </c>
      <c r="F36" s="360">
        <v>12</v>
      </c>
      <c r="G36" s="166">
        <f t="shared" si="6"/>
        <v>21.44</v>
      </c>
      <c r="H36" s="274">
        <v>16</v>
      </c>
      <c r="I36" s="166">
        <v>5.44</v>
      </c>
      <c r="J36" s="166">
        <f t="shared" si="7"/>
        <v>21.44</v>
      </c>
      <c r="K36" s="366">
        <v>16</v>
      </c>
      <c r="L36" s="166">
        <v>5.44</v>
      </c>
      <c r="M36" s="166">
        <f t="shared" si="2"/>
        <v>21.44</v>
      </c>
      <c r="N36" s="366">
        <v>16</v>
      </c>
      <c r="O36" s="166">
        <v>5.44</v>
      </c>
      <c r="P36" s="166">
        <f t="shared" si="3"/>
        <v>1.7866666666666668</v>
      </c>
    </row>
    <row r="37" spans="1:16" ht="15" customHeight="1">
      <c r="A37" s="360">
        <v>32</v>
      </c>
      <c r="B37" s="77" t="s">
        <v>86</v>
      </c>
      <c r="C37" s="77" t="s">
        <v>53</v>
      </c>
      <c r="D37" s="360">
        <v>19</v>
      </c>
      <c r="E37" s="360" t="s">
        <v>18</v>
      </c>
      <c r="F37" s="360">
        <v>12</v>
      </c>
      <c r="G37" s="166">
        <f t="shared" si="6"/>
        <v>38</v>
      </c>
      <c r="H37" s="274">
        <v>38</v>
      </c>
      <c r="I37" s="166"/>
      <c r="J37" s="166">
        <f t="shared" si="7"/>
        <v>38</v>
      </c>
      <c r="K37" s="366">
        <v>38</v>
      </c>
      <c r="L37" s="166"/>
      <c r="M37" s="166">
        <f t="shared" si="2"/>
        <v>38</v>
      </c>
      <c r="N37" s="366">
        <v>38</v>
      </c>
      <c r="O37" s="166"/>
      <c r="P37" s="166">
        <f t="shared" si="3"/>
        <v>3.1666666666666665</v>
      </c>
    </row>
    <row r="38" spans="1:16" ht="15" customHeight="1">
      <c r="A38" s="360">
        <f>1+A37</f>
        <v>33</v>
      </c>
      <c r="B38" s="77" t="s">
        <v>86</v>
      </c>
      <c r="C38" s="77" t="s">
        <v>31</v>
      </c>
      <c r="D38" s="360">
        <v>12</v>
      </c>
      <c r="E38" s="360"/>
      <c r="F38" s="360">
        <v>12</v>
      </c>
      <c r="G38" s="166">
        <f t="shared" si="6"/>
        <v>63</v>
      </c>
      <c r="H38" s="274">
        <v>63</v>
      </c>
      <c r="I38" s="166"/>
      <c r="J38" s="166">
        <f t="shared" si="7"/>
        <v>63</v>
      </c>
      <c r="K38" s="366">
        <v>63</v>
      </c>
      <c r="L38" s="166"/>
      <c r="M38" s="166">
        <f t="shared" si="2"/>
        <v>63</v>
      </c>
      <c r="N38" s="366">
        <v>63</v>
      </c>
      <c r="O38" s="166"/>
      <c r="P38" s="166">
        <f t="shared" si="3"/>
        <v>5.25</v>
      </c>
    </row>
    <row r="39" spans="1:16" ht="15" customHeight="1">
      <c r="A39" s="360">
        <f>1+A38</f>
        <v>34</v>
      </c>
      <c r="B39" s="77" t="s">
        <v>86</v>
      </c>
      <c r="C39" s="77" t="s">
        <v>31</v>
      </c>
      <c r="D39" s="360">
        <v>15</v>
      </c>
      <c r="E39" s="360"/>
      <c r="F39" s="360">
        <v>12</v>
      </c>
      <c r="G39" s="166">
        <f t="shared" si="6"/>
        <v>26</v>
      </c>
      <c r="H39" s="274">
        <v>26</v>
      </c>
      <c r="I39" s="166"/>
      <c r="J39" s="166">
        <f t="shared" si="7"/>
        <v>26</v>
      </c>
      <c r="K39" s="366">
        <v>26</v>
      </c>
      <c r="L39" s="166"/>
      <c r="M39" s="166">
        <f t="shared" si="2"/>
        <v>26</v>
      </c>
      <c r="N39" s="366">
        <v>26</v>
      </c>
      <c r="O39" s="166"/>
      <c r="P39" s="166">
        <f t="shared" si="3"/>
        <v>2.1666666666666665</v>
      </c>
    </row>
    <row r="40" spans="1:16" ht="15" customHeight="1">
      <c r="A40" s="360">
        <f>1+A39</f>
        <v>35</v>
      </c>
      <c r="B40" s="77" t="s">
        <v>86</v>
      </c>
      <c r="C40" s="77" t="s">
        <v>31</v>
      </c>
      <c r="D40" s="360">
        <v>23</v>
      </c>
      <c r="E40" s="360"/>
      <c r="F40" s="360">
        <v>12</v>
      </c>
      <c r="G40" s="166">
        <f aca="true" t="shared" si="8" ref="G40:G60">H40+I40</f>
        <v>3</v>
      </c>
      <c r="H40" s="274">
        <v>3</v>
      </c>
      <c r="I40" s="166"/>
      <c r="J40" s="166">
        <f aca="true" t="shared" si="9" ref="J40:J60">K40+L40</f>
        <v>3</v>
      </c>
      <c r="K40" s="366">
        <v>3</v>
      </c>
      <c r="L40" s="166"/>
      <c r="M40" s="166">
        <f t="shared" si="2"/>
        <v>3</v>
      </c>
      <c r="N40" s="366">
        <v>3</v>
      </c>
      <c r="O40" s="166"/>
      <c r="P40" s="166">
        <f t="shared" si="3"/>
        <v>0.25</v>
      </c>
    </row>
    <row r="41" spans="1:16" ht="15" customHeight="1">
      <c r="A41" s="360">
        <f>1+A40</f>
        <v>36</v>
      </c>
      <c r="B41" s="77" t="s">
        <v>86</v>
      </c>
      <c r="C41" s="77" t="s">
        <v>31</v>
      </c>
      <c r="D41" s="360">
        <v>24</v>
      </c>
      <c r="E41" s="360" t="s">
        <v>17</v>
      </c>
      <c r="F41" s="360">
        <v>16</v>
      </c>
      <c r="G41" s="166">
        <f t="shared" si="8"/>
        <v>163</v>
      </c>
      <c r="H41" s="274">
        <v>163</v>
      </c>
      <c r="I41" s="166"/>
      <c r="J41" s="166">
        <f t="shared" si="9"/>
        <v>163</v>
      </c>
      <c r="K41" s="366">
        <v>163</v>
      </c>
      <c r="L41" s="166"/>
      <c r="M41" s="166">
        <f t="shared" si="2"/>
        <v>163</v>
      </c>
      <c r="N41" s="366">
        <v>163</v>
      </c>
      <c r="O41" s="166"/>
      <c r="P41" s="166">
        <f t="shared" si="3"/>
        <v>10.1875</v>
      </c>
    </row>
    <row r="42" spans="1:16" ht="15" customHeight="1">
      <c r="A42" s="360">
        <f aca="true" t="shared" si="10" ref="A42:A60">1+A41</f>
        <v>37</v>
      </c>
      <c r="B42" s="77" t="s">
        <v>86</v>
      </c>
      <c r="C42" s="77" t="s">
        <v>33</v>
      </c>
      <c r="D42" s="360">
        <v>8</v>
      </c>
      <c r="E42" s="360" t="s">
        <v>17</v>
      </c>
      <c r="F42" s="360">
        <v>72</v>
      </c>
      <c r="G42" s="166">
        <f t="shared" si="8"/>
        <v>854.78</v>
      </c>
      <c r="H42" s="274">
        <v>800</v>
      </c>
      <c r="I42" s="166">
        <v>54.78</v>
      </c>
      <c r="J42" s="166">
        <f t="shared" si="9"/>
        <v>854.78</v>
      </c>
      <c r="K42" s="366">
        <v>800</v>
      </c>
      <c r="L42" s="166">
        <v>54.78</v>
      </c>
      <c r="M42" s="166">
        <f t="shared" si="2"/>
        <v>854.78</v>
      </c>
      <c r="N42" s="366">
        <v>800</v>
      </c>
      <c r="O42" s="166">
        <v>54.78</v>
      </c>
      <c r="P42" s="166">
        <f t="shared" si="3"/>
        <v>11.871944444444445</v>
      </c>
    </row>
    <row r="43" spans="1:16" ht="15" customHeight="1">
      <c r="A43" s="360">
        <f t="shared" si="10"/>
        <v>38</v>
      </c>
      <c r="B43" s="77" t="s">
        <v>86</v>
      </c>
      <c r="C43" s="77" t="s">
        <v>64</v>
      </c>
      <c r="D43" s="360">
        <v>17</v>
      </c>
      <c r="E43" s="360"/>
      <c r="F43" s="360">
        <v>12</v>
      </c>
      <c r="G43" s="166">
        <f t="shared" si="8"/>
        <v>31</v>
      </c>
      <c r="H43" s="274">
        <v>31</v>
      </c>
      <c r="I43" s="166"/>
      <c r="J43" s="166">
        <f t="shared" si="9"/>
        <v>31</v>
      </c>
      <c r="K43" s="366">
        <v>31</v>
      </c>
      <c r="L43" s="166"/>
      <c r="M43" s="166">
        <f t="shared" si="2"/>
        <v>31</v>
      </c>
      <c r="N43" s="366">
        <v>31</v>
      </c>
      <c r="O43" s="166"/>
      <c r="P43" s="166">
        <f t="shared" si="3"/>
        <v>2.5833333333333335</v>
      </c>
    </row>
    <row r="44" spans="1:16" ht="15" customHeight="1">
      <c r="A44" s="360">
        <f t="shared" si="10"/>
        <v>39</v>
      </c>
      <c r="B44" s="77" t="s">
        <v>86</v>
      </c>
      <c r="C44" s="77" t="s">
        <v>54</v>
      </c>
      <c r="D44" s="360">
        <v>9</v>
      </c>
      <c r="E44" s="360"/>
      <c r="F44" s="360">
        <v>70</v>
      </c>
      <c r="G44" s="166">
        <f t="shared" si="8"/>
        <v>597</v>
      </c>
      <c r="H44" s="274">
        <v>597</v>
      </c>
      <c r="I44" s="166"/>
      <c r="J44" s="166">
        <f t="shared" si="9"/>
        <v>597</v>
      </c>
      <c r="K44" s="366">
        <v>597</v>
      </c>
      <c r="L44" s="166"/>
      <c r="M44" s="166">
        <f t="shared" si="2"/>
        <v>597</v>
      </c>
      <c r="N44" s="366">
        <v>597</v>
      </c>
      <c r="O44" s="166"/>
      <c r="P44" s="166">
        <f t="shared" si="3"/>
        <v>8.528571428571428</v>
      </c>
    </row>
    <row r="45" spans="1:16" ht="15" customHeight="1">
      <c r="A45" s="360">
        <f t="shared" si="10"/>
        <v>40</v>
      </c>
      <c r="B45" s="77" t="s">
        <v>86</v>
      </c>
      <c r="C45" s="77" t="s">
        <v>54</v>
      </c>
      <c r="D45" s="360">
        <v>10</v>
      </c>
      <c r="E45" s="360" t="s">
        <v>17</v>
      </c>
      <c r="F45" s="360">
        <v>12</v>
      </c>
      <c r="G45" s="166">
        <f t="shared" si="8"/>
        <v>32</v>
      </c>
      <c r="H45" s="274">
        <v>32</v>
      </c>
      <c r="I45" s="166"/>
      <c r="J45" s="166">
        <f t="shared" si="9"/>
        <v>32</v>
      </c>
      <c r="K45" s="366">
        <v>32</v>
      </c>
      <c r="L45" s="166"/>
      <c r="M45" s="166">
        <f t="shared" si="2"/>
        <v>32</v>
      </c>
      <c r="N45" s="366">
        <v>32</v>
      </c>
      <c r="O45" s="166"/>
      <c r="P45" s="166">
        <f t="shared" si="3"/>
        <v>2.6666666666666665</v>
      </c>
    </row>
    <row r="46" spans="1:16" ht="15" customHeight="1">
      <c r="A46" s="360">
        <f t="shared" si="10"/>
        <v>41</v>
      </c>
      <c r="B46" s="77" t="s">
        <v>86</v>
      </c>
      <c r="C46" s="77" t="s">
        <v>65</v>
      </c>
      <c r="D46" s="360">
        <v>4</v>
      </c>
      <c r="E46" s="360"/>
      <c r="F46" s="360">
        <v>12</v>
      </c>
      <c r="G46" s="166">
        <f t="shared" si="8"/>
        <v>117</v>
      </c>
      <c r="H46" s="274">
        <v>117</v>
      </c>
      <c r="I46" s="166"/>
      <c r="J46" s="166">
        <f t="shared" si="9"/>
        <v>117</v>
      </c>
      <c r="K46" s="366">
        <v>117</v>
      </c>
      <c r="L46" s="166"/>
      <c r="M46" s="166">
        <f t="shared" si="2"/>
        <v>117</v>
      </c>
      <c r="N46" s="366">
        <v>117</v>
      </c>
      <c r="O46" s="166"/>
      <c r="P46" s="166">
        <f t="shared" si="3"/>
        <v>9.75</v>
      </c>
    </row>
    <row r="47" spans="1:16" ht="15" customHeight="1">
      <c r="A47" s="360">
        <f t="shared" si="10"/>
        <v>42</v>
      </c>
      <c r="B47" s="77" t="s">
        <v>86</v>
      </c>
      <c r="C47" s="77" t="s">
        <v>90</v>
      </c>
      <c r="D47" s="360">
        <v>2</v>
      </c>
      <c r="E47" s="360"/>
      <c r="F47" s="360">
        <v>24</v>
      </c>
      <c r="G47" s="166">
        <f t="shared" si="8"/>
        <v>94</v>
      </c>
      <c r="H47" s="274">
        <v>46</v>
      </c>
      <c r="I47" s="166">
        <v>48</v>
      </c>
      <c r="J47" s="166">
        <f t="shared" si="9"/>
        <v>94</v>
      </c>
      <c r="K47" s="366">
        <v>46</v>
      </c>
      <c r="L47" s="166">
        <v>48</v>
      </c>
      <c r="M47" s="166">
        <f t="shared" si="2"/>
        <v>94</v>
      </c>
      <c r="N47" s="366">
        <v>46</v>
      </c>
      <c r="O47" s="166">
        <v>48</v>
      </c>
      <c r="P47" s="166">
        <f t="shared" si="3"/>
        <v>3.9166666666666665</v>
      </c>
    </row>
    <row r="48" spans="1:16" ht="15" customHeight="1">
      <c r="A48" s="360">
        <f t="shared" si="10"/>
        <v>43</v>
      </c>
      <c r="B48" s="77" t="s">
        <v>86</v>
      </c>
      <c r="C48" s="77" t="s">
        <v>90</v>
      </c>
      <c r="D48" s="360">
        <v>3</v>
      </c>
      <c r="E48" s="360"/>
      <c r="F48" s="360">
        <v>8</v>
      </c>
      <c r="G48" s="166">
        <f t="shared" si="8"/>
        <v>54.15</v>
      </c>
      <c r="H48" s="274">
        <v>47</v>
      </c>
      <c r="I48" s="166">
        <v>7.15</v>
      </c>
      <c r="J48" s="166">
        <f t="shared" si="9"/>
        <v>54.15</v>
      </c>
      <c r="K48" s="366">
        <v>47</v>
      </c>
      <c r="L48" s="166">
        <v>7.15</v>
      </c>
      <c r="M48" s="166">
        <f t="shared" si="2"/>
        <v>54.15</v>
      </c>
      <c r="N48" s="366">
        <v>47</v>
      </c>
      <c r="O48" s="166">
        <v>7.15</v>
      </c>
      <c r="P48" s="166">
        <f t="shared" si="3"/>
        <v>6.76875</v>
      </c>
    </row>
    <row r="49" spans="1:16" ht="15" customHeight="1">
      <c r="A49" s="360">
        <f t="shared" si="10"/>
        <v>44</v>
      </c>
      <c r="B49" s="77" t="s">
        <v>86</v>
      </c>
      <c r="C49" s="77" t="s">
        <v>90</v>
      </c>
      <c r="D49" s="360">
        <v>8</v>
      </c>
      <c r="E49" s="360"/>
      <c r="F49" s="360">
        <v>12</v>
      </c>
      <c r="G49" s="166">
        <f t="shared" si="8"/>
        <v>11</v>
      </c>
      <c r="H49" s="274">
        <v>11</v>
      </c>
      <c r="I49" s="166"/>
      <c r="J49" s="166">
        <f t="shared" si="9"/>
        <v>11</v>
      </c>
      <c r="K49" s="366">
        <v>11</v>
      </c>
      <c r="L49" s="166"/>
      <c r="M49" s="166">
        <f t="shared" si="2"/>
        <v>11</v>
      </c>
      <c r="N49" s="366">
        <v>11</v>
      </c>
      <c r="O49" s="166"/>
      <c r="P49" s="166">
        <f t="shared" si="3"/>
        <v>0.9166666666666666</v>
      </c>
    </row>
    <row r="50" spans="1:16" ht="15" customHeight="1">
      <c r="A50" s="360">
        <f t="shared" si="10"/>
        <v>45</v>
      </c>
      <c r="B50" s="77" t="s">
        <v>86</v>
      </c>
      <c r="C50" s="77" t="s">
        <v>90</v>
      </c>
      <c r="D50" s="360">
        <v>10</v>
      </c>
      <c r="E50" s="360"/>
      <c r="F50" s="360">
        <v>12</v>
      </c>
      <c r="G50" s="166">
        <f t="shared" si="8"/>
        <v>6</v>
      </c>
      <c r="H50" s="274">
        <v>6</v>
      </c>
      <c r="I50" s="166"/>
      <c r="J50" s="166">
        <f t="shared" si="9"/>
        <v>6</v>
      </c>
      <c r="K50" s="366">
        <v>6</v>
      </c>
      <c r="L50" s="166"/>
      <c r="M50" s="166">
        <f t="shared" si="2"/>
        <v>6</v>
      </c>
      <c r="N50" s="366">
        <v>6</v>
      </c>
      <c r="O50" s="166"/>
      <c r="P50" s="166">
        <f t="shared" si="3"/>
        <v>0.5</v>
      </c>
    </row>
    <row r="51" spans="1:16" ht="15" customHeight="1">
      <c r="A51" s="360">
        <f t="shared" si="10"/>
        <v>46</v>
      </c>
      <c r="B51" s="77" t="s">
        <v>86</v>
      </c>
      <c r="C51" s="77" t="s">
        <v>67</v>
      </c>
      <c r="D51" s="360">
        <v>6</v>
      </c>
      <c r="E51" s="360"/>
      <c r="F51" s="360">
        <v>8</v>
      </c>
      <c r="G51" s="166">
        <f t="shared" si="8"/>
        <v>138</v>
      </c>
      <c r="H51" s="274">
        <v>138</v>
      </c>
      <c r="I51" s="166"/>
      <c r="J51" s="166">
        <f t="shared" si="9"/>
        <v>138</v>
      </c>
      <c r="K51" s="366">
        <v>138</v>
      </c>
      <c r="L51" s="166"/>
      <c r="M51" s="166">
        <f t="shared" si="2"/>
        <v>138</v>
      </c>
      <c r="N51" s="366">
        <v>138</v>
      </c>
      <c r="O51" s="166"/>
      <c r="P51" s="166">
        <f t="shared" si="3"/>
        <v>17.25</v>
      </c>
    </row>
    <row r="52" spans="1:16" ht="15" customHeight="1">
      <c r="A52" s="360">
        <f t="shared" si="10"/>
        <v>47</v>
      </c>
      <c r="B52" s="77" t="s">
        <v>86</v>
      </c>
      <c r="C52" s="77" t="s">
        <v>67</v>
      </c>
      <c r="D52" s="360">
        <v>8</v>
      </c>
      <c r="E52" s="360"/>
      <c r="F52" s="360">
        <v>8</v>
      </c>
      <c r="G52" s="166">
        <f t="shared" si="8"/>
        <v>0</v>
      </c>
      <c r="H52" s="274">
        <v>0</v>
      </c>
      <c r="I52" s="166">
        <v>0</v>
      </c>
      <c r="J52" s="166">
        <f t="shared" si="9"/>
        <v>0</v>
      </c>
      <c r="K52" s="366">
        <v>0</v>
      </c>
      <c r="L52" s="166">
        <v>0</v>
      </c>
      <c r="M52" s="166">
        <f t="shared" si="2"/>
        <v>0</v>
      </c>
      <c r="N52" s="366">
        <v>0</v>
      </c>
      <c r="O52" s="166">
        <v>0</v>
      </c>
      <c r="P52" s="166">
        <f t="shared" si="3"/>
        <v>0</v>
      </c>
    </row>
    <row r="53" spans="1:16" ht="15" customHeight="1">
      <c r="A53" s="360">
        <f t="shared" si="10"/>
        <v>48</v>
      </c>
      <c r="B53" s="77" t="s">
        <v>86</v>
      </c>
      <c r="C53" s="77" t="s">
        <v>67</v>
      </c>
      <c r="D53" s="360">
        <v>10</v>
      </c>
      <c r="E53" s="360"/>
      <c r="F53" s="360">
        <v>12</v>
      </c>
      <c r="G53" s="166">
        <f t="shared" si="8"/>
        <v>160</v>
      </c>
      <c r="H53" s="274">
        <v>160</v>
      </c>
      <c r="I53" s="166"/>
      <c r="J53" s="166">
        <f t="shared" si="9"/>
        <v>160</v>
      </c>
      <c r="K53" s="366">
        <v>160</v>
      </c>
      <c r="L53" s="166"/>
      <c r="M53" s="166">
        <f t="shared" si="2"/>
        <v>160</v>
      </c>
      <c r="N53" s="366">
        <v>160</v>
      </c>
      <c r="O53" s="166"/>
      <c r="P53" s="166">
        <f t="shared" si="3"/>
        <v>13.333333333333334</v>
      </c>
    </row>
    <row r="54" spans="1:16" ht="15" customHeight="1">
      <c r="A54" s="360">
        <f t="shared" si="10"/>
        <v>49</v>
      </c>
      <c r="B54" s="77" t="s">
        <v>86</v>
      </c>
      <c r="C54" s="77" t="s">
        <v>68</v>
      </c>
      <c r="D54" s="360">
        <v>3</v>
      </c>
      <c r="E54" s="360"/>
      <c r="F54" s="360">
        <v>12</v>
      </c>
      <c r="G54" s="166">
        <f t="shared" si="8"/>
        <v>71</v>
      </c>
      <c r="H54" s="274">
        <v>71</v>
      </c>
      <c r="I54" s="166"/>
      <c r="J54" s="166">
        <f t="shared" si="9"/>
        <v>71</v>
      </c>
      <c r="K54" s="366">
        <v>71</v>
      </c>
      <c r="L54" s="166"/>
      <c r="M54" s="166">
        <f t="shared" si="2"/>
        <v>71</v>
      </c>
      <c r="N54" s="366">
        <v>71</v>
      </c>
      <c r="O54" s="166"/>
      <c r="P54" s="166">
        <f t="shared" si="3"/>
        <v>5.916666666666667</v>
      </c>
    </row>
    <row r="55" spans="1:16" ht="15" customHeight="1">
      <c r="A55" s="360">
        <f t="shared" si="10"/>
        <v>50</v>
      </c>
      <c r="B55" s="77" t="s">
        <v>86</v>
      </c>
      <c r="C55" s="77" t="s">
        <v>68</v>
      </c>
      <c r="D55" s="360">
        <v>7</v>
      </c>
      <c r="E55" s="360" t="s">
        <v>17</v>
      </c>
      <c r="F55" s="360">
        <v>12</v>
      </c>
      <c r="G55" s="166">
        <f t="shared" si="8"/>
        <v>387</v>
      </c>
      <c r="H55" s="274">
        <v>377</v>
      </c>
      <c r="I55" s="166">
        <v>10</v>
      </c>
      <c r="J55" s="166">
        <f t="shared" si="9"/>
        <v>387</v>
      </c>
      <c r="K55" s="366">
        <v>377</v>
      </c>
      <c r="L55" s="166">
        <v>10</v>
      </c>
      <c r="M55" s="166">
        <f t="shared" si="2"/>
        <v>387</v>
      </c>
      <c r="N55" s="366">
        <v>377</v>
      </c>
      <c r="O55" s="166">
        <v>10</v>
      </c>
      <c r="P55" s="166">
        <f t="shared" si="3"/>
        <v>32.25</v>
      </c>
    </row>
    <row r="56" spans="1:16" ht="15" customHeight="1">
      <c r="A56" s="360">
        <f t="shared" si="10"/>
        <v>51</v>
      </c>
      <c r="B56" s="77" t="s">
        <v>86</v>
      </c>
      <c r="C56" s="77" t="s">
        <v>68</v>
      </c>
      <c r="D56" s="360">
        <v>10</v>
      </c>
      <c r="E56" s="360"/>
      <c r="F56" s="360">
        <v>12</v>
      </c>
      <c r="G56" s="166">
        <f t="shared" si="8"/>
        <v>46</v>
      </c>
      <c r="H56" s="274">
        <v>46</v>
      </c>
      <c r="I56" s="166"/>
      <c r="J56" s="166">
        <f t="shared" si="9"/>
        <v>46</v>
      </c>
      <c r="K56" s="366">
        <v>46</v>
      </c>
      <c r="L56" s="166"/>
      <c r="M56" s="166">
        <f t="shared" si="2"/>
        <v>46</v>
      </c>
      <c r="N56" s="366">
        <v>46</v>
      </c>
      <c r="O56" s="166"/>
      <c r="P56" s="166">
        <f t="shared" si="3"/>
        <v>3.8333333333333335</v>
      </c>
    </row>
    <row r="57" spans="1:16" ht="15" customHeight="1">
      <c r="A57" s="360">
        <f t="shared" si="10"/>
        <v>52</v>
      </c>
      <c r="B57" s="77" t="s">
        <v>86</v>
      </c>
      <c r="C57" s="77" t="s">
        <v>68</v>
      </c>
      <c r="D57" s="360">
        <v>11</v>
      </c>
      <c r="E57" s="360"/>
      <c r="F57" s="360">
        <v>16</v>
      </c>
      <c r="G57" s="166">
        <f t="shared" si="8"/>
        <v>266.6</v>
      </c>
      <c r="H57" s="274">
        <v>234</v>
      </c>
      <c r="I57" s="166">
        <v>32.6</v>
      </c>
      <c r="J57" s="166">
        <f t="shared" si="9"/>
        <v>266.6</v>
      </c>
      <c r="K57" s="366">
        <v>234</v>
      </c>
      <c r="L57" s="166">
        <v>32.6</v>
      </c>
      <c r="M57" s="166">
        <f t="shared" si="2"/>
        <v>266.6</v>
      </c>
      <c r="N57" s="366">
        <v>234</v>
      </c>
      <c r="O57" s="166">
        <v>32.6</v>
      </c>
      <c r="P57" s="166">
        <f t="shared" si="3"/>
        <v>16.6625</v>
      </c>
    </row>
    <row r="58" spans="1:16" ht="15" customHeight="1">
      <c r="A58" s="360">
        <f t="shared" si="10"/>
        <v>53</v>
      </c>
      <c r="B58" s="77" t="s">
        <v>86</v>
      </c>
      <c r="C58" s="77" t="s">
        <v>48</v>
      </c>
      <c r="D58" s="360">
        <v>8</v>
      </c>
      <c r="E58" s="360"/>
      <c r="F58" s="360">
        <v>63</v>
      </c>
      <c r="G58" s="166">
        <f t="shared" si="8"/>
        <v>184</v>
      </c>
      <c r="H58" s="274">
        <v>184</v>
      </c>
      <c r="I58" s="166">
        <v>0</v>
      </c>
      <c r="J58" s="166">
        <f t="shared" si="9"/>
        <v>184</v>
      </c>
      <c r="K58" s="366">
        <v>184</v>
      </c>
      <c r="L58" s="166">
        <v>0</v>
      </c>
      <c r="M58" s="166">
        <f t="shared" si="2"/>
        <v>184</v>
      </c>
      <c r="N58" s="366">
        <v>184</v>
      </c>
      <c r="O58" s="166">
        <v>0</v>
      </c>
      <c r="P58" s="166">
        <f t="shared" si="3"/>
        <v>2.9206349206349205</v>
      </c>
    </row>
    <row r="59" spans="1:16" ht="15" customHeight="1">
      <c r="A59" s="360">
        <f t="shared" si="10"/>
        <v>54</v>
      </c>
      <c r="B59" s="77" t="s">
        <v>86</v>
      </c>
      <c r="C59" s="77" t="s">
        <v>91</v>
      </c>
      <c r="D59" s="360">
        <v>3</v>
      </c>
      <c r="E59" s="360"/>
      <c r="F59" s="360">
        <v>24</v>
      </c>
      <c r="G59" s="166">
        <f t="shared" si="8"/>
        <v>378.8</v>
      </c>
      <c r="H59" s="274">
        <v>350</v>
      </c>
      <c r="I59" s="166">
        <v>28.8</v>
      </c>
      <c r="J59" s="166">
        <f t="shared" si="9"/>
        <v>378.8</v>
      </c>
      <c r="K59" s="366">
        <v>350</v>
      </c>
      <c r="L59" s="166">
        <v>28.8</v>
      </c>
      <c r="M59" s="166">
        <f t="shared" si="2"/>
        <v>378.8</v>
      </c>
      <c r="N59" s="366">
        <v>350</v>
      </c>
      <c r="O59" s="166">
        <v>28.8</v>
      </c>
      <c r="P59" s="166">
        <f t="shared" si="3"/>
        <v>15.783333333333333</v>
      </c>
    </row>
    <row r="60" spans="1:16" ht="15" customHeight="1">
      <c r="A60" s="360">
        <f t="shared" si="10"/>
        <v>55</v>
      </c>
      <c r="B60" s="77" t="s">
        <v>86</v>
      </c>
      <c r="C60" s="77" t="s">
        <v>91</v>
      </c>
      <c r="D60" s="360">
        <v>4</v>
      </c>
      <c r="E60" s="360"/>
      <c r="F60" s="360">
        <v>38</v>
      </c>
      <c r="G60" s="166">
        <f t="shared" si="8"/>
        <v>178</v>
      </c>
      <c r="H60" s="274">
        <v>158</v>
      </c>
      <c r="I60" s="166">
        <v>20</v>
      </c>
      <c r="J60" s="166">
        <f t="shared" si="9"/>
        <v>178</v>
      </c>
      <c r="K60" s="366">
        <v>158</v>
      </c>
      <c r="L60" s="166">
        <v>20</v>
      </c>
      <c r="M60" s="166">
        <f t="shared" si="2"/>
        <v>178</v>
      </c>
      <c r="N60" s="366">
        <v>158</v>
      </c>
      <c r="O60" s="166">
        <v>20</v>
      </c>
      <c r="P60" s="166">
        <f t="shared" si="3"/>
        <v>4.684210526315789</v>
      </c>
    </row>
    <row r="61" spans="1:16" ht="15" customHeight="1">
      <c r="A61" s="360">
        <f>1+A60</f>
        <v>56</v>
      </c>
      <c r="B61" s="77" t="s">
        <v>86</v>
      </c>
      <c r="C61" s="98" t="s">
        <v>71</v>
      </c>
      <c r="D61" s="99">
        <v>16</v>
      </c>
      <c r="E61" s="360"/>
      <c r="F61" s="360">
        <v>12</v>
      </c>
      <c r="G61" s="166">
        <f aca="true" t="shared" si="11" ref="G61:G68">H61+I61</f>
        <v>473</v>
      </c>
      <c r="H61" s="274">
        <v>403</v>
      </c>
      <c r="I61" s="166">
        <v>70</v>
      </c>
      <c r="J61" s="166">
        <f aca="true" t="shared" si="12" ref="J61:J68">K61+L61</f>
        <v>473</v>
      </c>
      <c r="K61" s="366">
        <v>403</v>
      </c>
      <c r="L61" s="166">
        <v>70</v>
      </c>
      <c r="M61" s="166">
        <f t="shared" si="2"/>
        <v>473</v>
      </c>
      <c r="N61" s="366">
        <v>403</v>
      </c>
      <c r="O61" s="166">
        <v>70</v>
      </c>
      <c r="P61" s="166">
        <f t="shared" si="3"/>
        <v>39.416666666666664</v>
      </c>
    </row>
    <row r="62" spans="1:16" ht="14.25" customHeight="1">
      <c r="A62" s="360">
        <f aca="true" t="shared" si="13" ref="A62:A77">A61+1</f>
        <v>57</v>
      </c>
      <c r="B62" s="77" t="s">
        <v>86</v>
      </c>
      <c r="C62" s="77" t="s">
        <v>71</v>
      </c>
      <c r="D62" s="360">
        <v>18</v>
      </c>
      <c r="E62" s="360"/>
      <c r="F62" s="360">
        <v>12</v>
      </c>
      <c r="G62" s="166">
        <f t="shared" si="11"/>
        <v>254</v>
      </c>
      <c r="H62" s="274">
        <v>254</v>
      </c>
      <c r="I62" s="166"/>
      <c r="J62" s="166">
        <f t="shared" si="12"/>
        <v>254</v>
      </c>
      <c r="K62" s="366">
        <v>254</v>
      </c>
      <c r="L62" s="166"/>
      <c r="M62" s="166">
        <f t="shared" si="2"/>
        <v>254</v>
      </c>
      <c r="N62" s="366">
        <v>254</v>
      </c>
      <c r="O62" s="166"/>
      <c r="P62" s="166">
        <f t="shared" si="3"/>
        <v>21.166666666666668</v>
      </c>
    </row>
    <row r="63" spans="1:16" ht="15" customHeight="1">
      <c r="A63" s="360">
        <f t="shared" si="13"/>
        <v>58</v>
      </c>
      <c r="B63" s="77" t="s">
        <v>86</v>
      </c>
      <c r="C63" s="77" t="s">
        <v>71</v>
      </c>
      <c r="D63" s="360">
        <v>18</v>
      </c>
      <c r="E63" s="360" t="s">
        <v>17</v>
      </c>
      <c r="F63" s="360">
        <v>12</v>
      </c>
      <c r="G63" s="166">
        <f t="shared" si="11"/>
        <v>119</v>
      </c>
      <c r="H63" s="274">
        <v>119</v>
      </c>
      <c r="I63" s="166"/>
      <c r="J63" s="166">
        <f t="shared" si="12"/>
        <v>119</v>
      </c>
      <c r="K63" s="366">
        <v>119</v>
      </c>
      <c r="L63" s="166"/>
      <c r="M63" s="166">
        <f t="shared" si="2"/>
        <v>119</v>
      </c>
      <c r="N63" s="366">
        <v>119</v>
      </c>
      <c r="O63" s="166"/>
      <c r="P63" s="166">
        <f t="shared" si="3"/>
        <v>9.916666666666666</v>
      </c>
    </row>
    <row r="64" spans="1:16" ht="15" customHeight="1">
      <c r="A64" s="360">
        <f aca="true" t="shared" si="14" ref="A64:A69">1+A63</f>
        <v>59</v>
      </c>
      <c r="B64" s="77" t="s">
        <v>86</v>
      </c>
      <c r="C64" s="77" t="s">
        <v>71</v>
      </c>
      <c r="D64" s="360">
        <v>32</v>
      </c>
      <c r="E64" s="360"/>
      <c r="F64" s="360">
        <v>12</v>
      </c>
      <c r="G64" s="166">
        <f t="shared" si="11"/>
        <v>21.47</v>
      </c>
      <c r="H64" s="274">
        <v>5</v>
      </c>
      <c r="I64" s="166">
        <v>16.47</v>
      </c>
      <c r="J64" s="166">
        <f t="shared" si="12"/>
        <v>21.47</v>
      </c>
      <c r="K64" s="366">
        <v>5</v>
      </c>
      <c r="L64" s="166">
        <v>16.47</v>
      </c>
      <c r="M64" s="166">
        <f t="shared" si="2"/>
        <v>21.47</v>
      </c>
      <c r="N64" s="366">
        <v>5</v>
      </c>
      <c r="O64" s="166">
        <v>16.47</v>
      </c>
      <c r="P64" s="166">
        <f t="shared" si="3"/>
        <v>1.7891666666666666</v>
      </c>
    </row>
    <row r="65" spans="1:16" ht="15" customHeight="1">
      <c r="A65" s="360">
        <f t="shared" si="14"/>
        <v>60</v>
      </c>
      <c r="B65" s="77" t="s">
        <v>86</v>
      </c>
      <c r="C65" s="77" t="s">
        <v>71</v>
      </c>
      <c r="D65" s="360">
        <v>33</v>
      </c>
      <c r="E65" s="360"/>
      <c r="F65" s="360">
        <v>16</v>
      </c>
      <c r="G65" s="166">
        <f t="shared" si="11"/>
        <v>52</v>
      </c>
      <c r="H65" s="166">
        <v>52</v>
      </c>
      <c r="I65" s="166"/>
      <c r="J65" s="166">
        <f t="shared" si="12"/>
        <v>52</v>
      </c>
      <c r="K65" s="166">
        <v>52</v>
      </c>
      <c r="L65" s="166"/>
      <c r="M65" s="166">
        <f t="shared" si="2"/>
        <v>52</v>
      </c>
      <c r="N65" s="166">
        <v>52</v>
      </c>
      <c r="O65" s="166"/>
      <c r="P65" s="166">
        <f t="shared" si="3"/>
        <v>3.25</v>
      </c>
    </row>
    <row r="66" spans="1:16" s="50" customFormat="1" ht="15" customHeight="1">
      <c r="A66" s="360">
        <f t="shared" si="14"/>
        <v>61</v>
      </c>
      <c r="B66" s="77" t="s">
        <v>86</v>
      </c>
      <c r="C66" s="77" t="s">
        <v>71</v>
      </c>
      <c r="D66" s="360">
        <v>36</v>
      </c>
      <c r="E66" s="360"/>
      <c r="F66" s="360">
        <v>12</v>
      </c>
      <c r="G66" s="166">
        <f t="shared" si="11"/>
        <v>466.07</v>
      </c>
      <c r="H66" s="274">
        <v>365</v>
      </c>
      <c r="I66" s="166">
        <v>101.07</v>
      </c>
      <c r="J66" s="166">
        <f t="shared" si="12"/>
        <v>466.07</v>
      </c>
      <c r="K66" s="366">
        <v>365</v>
      </c>
      <c r="L66" s="166">
        <v>101.07</v>
      </c>
      <c r="M66" s="166">
        <f t="shared" si="2"/>
        <v>466.07</v>
      </c>
      <c r="N66" s="366">
        <v>365</v>
      </c>
      <c r="O66" s="166">
        <v>101.07</v>
      </c>
      <c r="P66" s="166">
        <f t="shared" si="3"/>
        <v>38.839166666666664</v>
      </c>
    </row>
    <row r="67" spans="1:16" s="50" customFormat="1" ht="15" customHeight="1">
      <c r="A67" s="360">
        <f t="shared" si="14"/>
        <v>62</v>
      </c>
      <c r="B67" s="77" t="s">
        <v>86</v>
      </c>
      <c r="C67" s="77" t="s">
        <v>71</v>
      </c>
      <c r="D67" s="360">
        <v>37</v>
      </c>
      <c r="E67" s="360"/>
      <c r="F67" s="360">
        <v>12</v>
      </c>
      <c r="G67" s="166">
        <f t="shared" si="11"/>
        <v>4.55</v>
      </c>
      <c r="H67" s="274">
        <v>4.55</v>
      </c>
      <c r="I67" s="166"/>
      <c r="J67" s="166">
        <f t="shared" si="12"/>
        <v>4.55</v>
      </c>
      <c r="K67" s="366">
        <v>4.55</v>
      </c>
      <c r="L67" s="166"/>
      <c r="M67" s="166">
        <f t="shared" si="2"/>
        <v>4.55</v>
      </c>
      <c r="N67" s="366">
        <v>4.55</v>
      </c>
      <c r="O67" s="166"/>
      <c r="P67" s="166">
        <f t="shared" si="3"/>
        <v>0.37916666666666665</v>
      </c>
    </row>
    <row r="68" spans="1:16" s="50" customFormat="1" ht="15" customHeight="1">
      <c r="A68" s="360">
        <f t="shared" si="14"/>
        <v>63</v>
      </c>
      <c r="B68" s="77" t="s">
        <v>86</v>
      </c>
      <c r="C68" s="77" t="s">
        <v>71</v>
      </c>
      <c r="D68" s="360">
        <v>41</v>
      </c>
      <c r="E68" s="360"/>
      <c r="F68" s="360">
        <v>12</v>
      </c>
      <c r="G68" s="166">
        <f t="shared" si="11"/>
        <v>713</v>
      </c>
      <c r="H68" s="274">
        <v>500</v>
      </c>
      <c r="I68" s="166">
        <v>213</v>
      </c>
      <c r="J68" s="166">
        <f t="shared" si="12"/>
        <v>713</v>
      </c>
      <c r="K68" s="366">
        <v>500</v>
      </c>
      <c r="L68" s="166">
        <v>213</v>
      </c>
      <c r="M68" s="166">
        <f t="shared" si="2"/>
        <v>713</v>
      </c>
      <c r="N68" s="366">
        <v>500</v>
      </c>
      <c r="O68" s="166">
        <v>213</v>
      </c>
      <c r="P68" s="166">
        <f t="shared" si="3"/>
        <v>59.416666666666664</v>
      </c>
    </row>
    <row r="69" spans="1:16" s="50" customFormat="1" ht="15" customHeight="1">
      <c r="A69" s="360">
        <f t="shared" si="14"/>
        <v>64</v>
      </c>
      <c r="B69" s="77" t="s">
        <v>86</v>
      </c>
      <c r="C69" s="77" t="s">
        <v>71</v>
      </c>
      <c r="D69" s="360">
        <v>47</v>
      </c>
      <c r="E69" s="360"/>
      <c r="F69" s="360">
        <v>12</v>
      </c>
      <c r="G69" s="166">
        <f aca="true" t="shared" si="15" ref="G69:G77">H69+I69</f>
        <v>14</v>
      </c>
      <c r="H69" s="274">
        <v>4</v>
      </c>
      <c r="I69" s="166">
        <v>10</v>
      </c>
      <c r="J69" s="166">
        <f aca="true" t="shared" si="16" ref="J69:J77">K69+L69</f>
        <v>14</v>
      </c>
      <c r="K69" s="366">
        <v>4</v>
      </c>
      <c r="L69" s="166">
        <v>10</v>
      </c>
      <c r="M69" s="166">
        <f t="shared" si="2"/>
        <v>14</v>
      </c>
      <c r="N69" s="366">
        <v>4</v>
      </c>
      <c r="O69" s="166">
        <v>10</v>
      </c>
      <c r="P69" s="166">
        <f t="shared" si="3"/>
        <v>1.1666666666666667</v>
      </c>
    </row>
    <row r="70" spans="1:16" s="50" customFormat="1" ht="15" customHeight="1">
      <c r="A70" s="360">
        <f t="shared" si="13"/>
        <v>65</v>
      </c>
      <c r="B70" s="77" t="s">
        <v>86</v>
      </c>
      <c r="C70" s="77" t="s">
        <v>92</v>
      </c>
      <c r="D70" s="360">
        <v>1</v>
      </c>
      <c r="E70" s="360" t="s">
        <v>18</v>
      </c>
      <c r="F70" s="360">
        <v>8</v>
      </c>
      <c r="G70" s="166">
        <f t="shared" si="15"/>
        <v>465</v>
      </c>
      <c r="H70" s="274">
        <v>400</v>
      </c>
      <c r="I70" s="367">
        <v>65</v>
      </c>
      <c r="J70" s="166">
        <f t="shared" si="16"/>
        <v>465</v>
      </c>
      <c r="K70" s="366">
        <v>400</v>
      </c>
      <c r="L70" s="367">
        <v>65</v>
      </c>
      <c r="M70" s="166">
        <f aca="true" t="shared" si="17" ref="M70:M78">N70+O70</f>
        <v>465</v>
      </c>
      <c r="N70" s="366">
        <v>400</v>
      </c>
      <c r="O70" s="367">
        <v>65</v>
      </c>
      <c r="P70" s="166">
        <f t="shared" si="3"/>
        <v>58.125</v>
      </c>
    </row>
    <row r="71" spans="1:16" s="50" customFormat="1" ht="15" customHeight="1">
      <c r="A71" s="360">
        <f t="shared" si="13"/>
        <v>66</v>
      </c>
      <c r="B71" s="77" t="s">
        <v>86</v>
      </c>
      <c r="C71" s="77" t="s">
        <v>92</v>
      </c>
      <c r="D71" s="360">
        <v>3</v>
      </c>
      <c r="E71" s="360" t="s">
        <v>18</v>
      </c>
      <c r="F71" s="360">
        <v>18</v>
      </c>
      <c r="G71" s="166">
        <f t="shared" si="15"/>
        <v>52.32</v>
      </c>
      <c r="H71" s="274">
        <v>52.32</v>
      </c>
      <c r="I71" s="367"/>
      <c r="J71" s="166">
        <f t="shared" si="16"/>
        <v>52.32</v>
      </c>
      <c r="K71" s="366">
        <v>52.32</v>
      </c>
      <c r="L71" s="367"/>
      <c r="M71" s="166">
        <f t="shared" si="17"/>
        <v>52.32</v>
      </c>
      <c r="N71" s="366">
        <v>52.32</v>
      </c>
      <c r="O71" s="367"/>
      <c r="P71" s="166">
        <f aca="true" t="shared" si="18" ref="P71:P77">M71/F71</f>
        <v>2.9066666666666667</v>
      </c>
    </row>
    <row r="72" spans="1:16" s="50" customFormat="1" ht="15" customHeight="1">
      <c r="A72" s="360">
        <f t="shared" si="13"/>
        <v>67</v>
      </c>
      <c r="B72" s="77" t="s">
        <v>86</v>
      </c>
      <c r="C72" s="78" t="s">
        <v>25</v>
      </c>
      <c r="D72" s="79">
        <v>46</v>
      </c>
      <c r="E72" s="360"/>
      <c r="F72" s="360">
        <v>12</v>
      </c>
      <c r="G72" s="166">
        <f t="shared" si="15"/>
        <v>276</v>
      </c>
      <c r="H72" s="274">
        <v>242</v>
      </c>
      <c r="I72" s="166">
        <v>34</v>
      </c>
      <c r="J72" s="166">
        <f t="shared" si="16"/>
        <v>276</v>
      </c>
      <c r="K72" s="366">
        <v>242</v>
      </c>
      <c r="L72" s="166">
        <v>34</v>
      </c>
      <c r="M72" s="166">
        <f t="shared" si="17"/>
        <v>276</v>
      </c>
      <c r="N72" s="366">
        <v>242</v>
      </c>
      <c r="O72" s="166">
        <v>34</v>
      </c>
      <c r="P72" s="166">
        <f t="shared" si="18"/>
        <v>23</v>
      </c>
    </row>
    <row r="73" spans="1:16" s="50" customFormat="1" ht="15" customHeight="1">
      <c r="A73" s="360">
        <f t="shared" si="13"/>
        <v>68</v>
      </c>
      <c r="B73" s="77" t="s">
        <v>86</v>
      </c>
      <c r="C73" s="78" t="s">
        <v>25</v>
      </c>
      <c r="D73" s="79">
        <v>48</v>
      </c>
      <c r="E73" s="360" t="s">
        <v>17</v>
      </c>
      <c r="F73" s="360">
        <v>12</v>
      </c>
      <c r="G73" s="166">
        <f t="shared" si="15"/>
        <v>94.02</v>
      </c>
      <c r="H73" s="274">
        <v>91</v>
      </c>
      <c r="I73" s="166">
        <v>3.02</v>
      </c>
      <c r="J73" s="166">
        <f t="shared" si="16"/>
        <v>94.02</v>
      </c>
      <c r="K73" s="366">
        <v>91</v>
      </c>
      <c r="L73" s="166">
        <v>3.02</v>
      </c>
      <c r="M73" s="166">
        <f t="shared" si="17"/>
        <v>94.02</v>
      </c>
      <c r="N73" s="366">
        <v>91</v>
      </c>
      <c r="O73" s="166">
        <v>3.02</v>
      </c>
      <c r="P73" s="166">
        <f t="shared" si="18"/>
        <v>7.835</v>
      </c>
    </row>
    <row r="74" spans="1:16" s="50" customFormat="1" ht="15" customHeight="1">
      <c r="A74" s="360">
        <f t="shared" si="13"/>
        <v>69</v>
      </c>
      <c r="B74" s="77" t="s">
        <v>86</v>
      </c>
      <c r="C74" s="78" t="s">
        <v>25</v>
      </c>
      <c r="D74" s="79">
        <v>48</v>
      </c>
      <c r="E74" s="360" t="s">
        <v>87</v>
      </c>
      <c r="F74" s="360">
        <v>12</v>
      </c>
      <c r="G74" s="166">
        <f t="shared" si="15"/>
        <v>32</v>
      </c>
      <c r="H74" s="274">
        <v>32</v>
      </c>
      <c r="I74" s="166"/>
      <c r="J74" s="166">
        <f t="shared" si="16"/>
        <v>32</v>
      </c>
      <c r="K74" s="366">
        <v>32</v>
      </c>
      <c r="L74" s="166"/>
      <c r="M74" s="166">
        <f t="shared" si="17"/>
        <v>32</v>
      </c>
      <c r="N74" s="366">
        <v>32</v>
      </c>
      <c r="O74" s="166"/>
      <c r="P74" s="166">
        <f t="shared" si="18"/>
        <v>2.6666666666666665</v>
      </c>
    </row>
    <row r="75" spans="1:16" s="50" customFormat="1" ht="15" customHeight="1">
      <c r="A75" s="360">
        <f t="shared" si="13"/>
        <v>70</v>
      </c>
      <c r="B75" s="77" t="s">
        <v>86</v>
      </c>
      <c r="C75" s="78" t="s">
        <v>25</v>
      </c>
      <c r="D75" s="79">
        <v>48</v>
      </c>
      <c r="E75" s="360" t="s">
        <v>88</v>
      </c>
      <c r="F75" s="360">
        <v>12</v>
      </c>
      <c r="G75" s="166">
        <f t="shared" si="15"/>
        <v>50.45</v>
      </c>
      <c r="H75" s="274">
        <v>45</v>
      </c>
      <c r="I75" s="166">
        <v>5.45</v>
      </c>
      <c r="J75" s="166">
        <f t="shared" si="16"/>
        <v>50.45</v>
      </c>
      <c r="K75" s="366">
        <v>45</v>
      </c>
      <c r="L75" s="166">
        <v>5.45</v>
      </c>
      <c r="M75" s="166">
        <f t="shared" si="17"/>
        <v>50.45</v>
      </c>
      <c r="N75" s="366">
        <v>45</v>
      </c>
      <c r="O75" s="166">
        <v>5.45</v>
      </c>
      <c r="P75" s="166">
        <f t="shared" si="18"/>
        <v>4.204166666666667</v>
      </c>
    </row>
    <row r="76" spans="1:16" s="50" customFormat="1" ht="15" customHeight="1">
      <c r="A76" s="360">
        <f t="shared" si="13"/>
        <v>71</v>
      </c>
      <c r="B76" s="77" t="s">
        <v>86</v>
      </c>
      <c r="C76" s="78" t="s">
        <v>25</v>
      </c>
      <c r="D76" s="79">
        <v>66</v>
      </c>
      <c r="E76" s="360" t="s">
        <v>17</v>
      </c>
      <c r="F76" s="360">
        <v>2</v>
      </c>
      <c r="G76" s="166">
        <f t="shared" si="15"/>
        <v>20</v>
      </c>
      <c r="H76" s="274">
        <v>20</v>
      </c>
      <c r="I76" s="166"/>
      <c r="J76" s="166">
        <f t="shared" si="16"/>
        <v>20</v>
      </c>
      <c r="K76" s="366">
        <v>20</v>
      </c>
      <c r="L76" s="166"/>
      <c r="M76" s="166">
        <f t="shared" si="17"/>
        <v>20</v>
      </c>
      <c r="N76" s="366">
        <v>20</v>
      </c>
      <c r="O76" s="166"/>
      <c r="P76" s="166">
        <f t="shared" si="18"/>
        <v>10</v>
      </c>
    </row>
    <row r="77" spans="1:16" s="50" customFormat="1" ht="15" customHeight="1">
      <c r="A77" s="360">
        <f t="shared" si="13"/>
        <v>72</v>
      </c>
      <c r="B77" s="77" t="s">
        <v>86</v>
      </c>
      <c r="C77" s="78" t="s">
        <v>21</v>
      </c>
      <c r="D77" s="79">
        <v>26</v>
      </c>
      <c r="E77" s="360"/>
      <c r="F77" s="360">
        <v>42</v>
      </c>
      <c r="G77" s="166">
        <f t="shared" si="15"/>
        <v>489</v>
      </c>
      <c r="H77" s="274">
        <v>489</v>
      </c>
      <c r="I77" s="166"/>
      <c r="J77" s="166">
        <f t="shared" si="16"/>
        <v>489</v>
      </c>
      <c r="K77" s="366">
        <v>489</v>
      </c>
      <c r="L77" s="166"/>
      <c r="M77" s="166">
        <f t="shared" si="17"/>
        <v>489</v>
      </c>
      <c r="N77" s="366">
        <v>489</v>
      </c>
      <c r="O77" s="166"/>
      <c r="P77" s="166">
        <f>M77/F77</f>
        <v>11.642857142857142</v>
      </c>
    </row>
    <row r="78" spans="1:16" ht="15">
      <c r="A78" s="363"/>
      <c r="B78" s="80" t="s">
        <v>8</v>
      </c>
      <c r="C78" s="70"/>
      <c r="D78" s="363"/>
      <c r="E78" s="363"/>
      <c r="F78" s="55">
        <f>SUM(F6:F77)</f>
        <v>1068</v>
      </c>
      <c r="G78" s="55">
        <f aca="true" t="shared" si="19" ref="G78:L78">SUM(G6:G77)</f>
        <v>10850.59</v>
      </c>
      <c r="H78" s="55">
        <f t="shared" si="19"/>
        <v>9963.869999999999</v>
      </c>
      <c r="I78" s="55">
        <f t="shared" si="19"/>
        <v>886.72</v>
      </c>
      <c r="J78" s="55">
        <f t="shared" si="19"/>
        <v>10850.59</v>
      </c>
      <c r="K78" s="55">
        <f t="shared" si="19"/>
        <v>9963.869999999999</v>
      </c>
      <c r="L78" s="55">
        <f t="shared" si="19"/>
        <v>886.72</v>
      </c>
      <c r="M78" s="55">
        <f>SUM(M6:M77)</f>
        <v>10850.59</v>
      </c>
      <c r="N78" s="55">
        <f>SUM(N6:N77)</f>
        <v>9963.869999999999</v>
      </c>
      <c r="O78" s="55">
        <f>SUM(O6:O77)</f>
        <v>886.72</v>
      </c>
      <c r="P78" s="166"/>
    </row>
    <row r="79" spans="8:14" ht="15">
      <c r="H79" s="48"/>
      <c r="K79" s="48"/>
      <c r="N79" s="48"/>
    </row>
    <row r="80" spans="7:15" ht="15">
      <c r="G80" s="48"/>
      <c r="H80" s="48"/>
      <c r="I80" s="48"/>
      <c r="J80" s="48"/>
      <c r="K80" s="48"/>
      <c r="L80" s="48"/>
      <c r="M80" s="48"/>
      <c r="N80" s="48"/>
      <c r="O80" s="48"/>
    </row>
  </sheetData>
  <sheetProtection/>
  <mergeCells count="17">
    <mergeCell ref="N4:O4"/>
    <mergeCell ref="A3:A5"/>
    <mergeCell ref="B3:B5"/>
    <mergeCell ref="C3:E3"/>
    <mergeCell ref="C4:C5"/>
    <mergeCell ref="F3:F5"/>
    <mergeCell ref="E4:E5"/>
    <mergeCell ref="K4:L4"/>
    <mergeCell ref="G3:I3"/>
    <mergeCell ref="G4:G5"/>
    <mergeCell ref="H4:I4"/>
    <mergeCell ref="P3:P5"/>
    <mergeCell ref="D4:D5"/>
    <mergeCell ref="J3:L3"/>
    <mergeCell ref="J4:J5"/>
    <mergeCell ref="M3:O3"/>
    <mergeCell ref="M4:M5"/>
  </mergeCells>
  <printOptions/>
  <pageMargins left="0.03937007874015748" right="0.03937007874015748" top="0.03937007874015748" bottom="0.03937007874015748" header="0.31496062992125984" footer="0.31496062992125984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Q42"/>
  <sheetViews>
    <sheetView view="pageBreakPreview" zoomScaleSheetLayoutView="100" zoomScalePageLayoutView="0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9" sqref="A9"/>
      <selection pane="bottomRight" activeCell="C25" sqref="C25"/>
    </sheetView>
  </sheetViews>
  <sheetFormatPr defaultColWidth="9.140625" defaultRowHeight="15" outlineLevelCol="1"/>
  <cols>
    <col min="2" max="2" width="16.28125" style="0" customWidth="1"/>
    <col min="3" max="3" width="20.8515625" style="0" customWidth="1"/>
    <col min="6" max="6" width="11.421875" style="0" customWidth="1"/>
    <col min="7" max="12" width="11.28125" style="0" hidden="1" customWidth="1" outlineLevel="1"/>
    <col min="13" max="13" width="11.28125" style="0" customWidth="1" collapsed="1"/>
    <col min="14" max="15" width="11.28125" style="0" customWidth="1"/>
    <col min="16" max="16" width="15.421875" style="0" customWidth="1"/>
  </cols>
  <sheetData>
    <row r="1" spans="2:16" ht="15">
      <c r="B1" s="22"/>
      <c r="C1" s="22"/>
      <c r="D1" s="29"/>
      <c r="E1" s="29"/>
      <c r="F1" s="29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2:6" ht="15">
      <c r="B2" s="214" t="s">
        <v>10</v>
      </c>
      <c r="C2" s="214"/>
      <c r="D2" s="214"/>
      <c r="E2" s="214"/>
      <c r="F2" s="214"/>
    </row>
    <row r="3" spans="2:16" ht="15.75" customHeight="1">
      <c r="B3" s="22"/>
      <c r="C3" s="22"/>
      <c r="D3" s="29"/>
      <c r="E3" s="29"/>
      <c r="F3" s="29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2:16" ht="15" customHeight="1">
      <c r="B4" s="22"/>
      <c r="C4" s="22"/>
      <c r="D4" s="29"/>
      <c r="E4" s="29"/>
      <c r="F4" s="29"/>
      <c r="G4" s="48"/>
      <c r="H4" s="48"/>
      <c r="I4" s="48"/>
      <c r="J4" s="48"/>
      <c r="K4" s="48"/>
      <c r="L4" s="48"/>
      <c r="M4" s="48"/>
      <c r="N4" s="48"/>
      <c r="O4" s="48"/>
      <c r="P4" s="48" t="s">
        <v>9</v>
      </c>
    </row>
    <row r="5" spans="1:16" ht="30.75" customHeight="1">
      <c r="A5" s="445" t="s">
        <v>0</v>
      </c>
      <c r="B5" s="410" t="s">
        <v>12</v>
      </c>
      <c r="C5" s="410" t="s">
        <v>1</v>
      </c>
      <c r="D5" s="410"/>
      <c r="E5" s="410"/>
      <c r="F5" s="423" t="s">
        <v>57</v>
      </c>
      <c r="G5" s="438" t="s">
        <v>141</v>
      </c>
      <c r="H5" s="439"/>
      <c r="I5" s="440"/>
      <c r="J5" s="438" t="s">
        <v>142</v>
      </c>
      <c r="K5" s="439"/>
      <c r="L5" s="440"/>
      <c r="M5" s="438" t="s">
        <v>150</v>
      </c>
      <c r="N5" s="439"/>
      <c r="O5" s="440"/>
      <c r="P5" s="416" t="s">
        <v>79</v>
      </c>
    </row>
    <row r="6" spans="1:16" ht="15">
      <c r="A6" s="445"/>
      <c r="B6" s="410"/>
      <c r="C6" s="410" t="s">
        <v>2</v>
      </c>
      <c r="D6" s="410" t="s">
        <v>3</v>
      </c>
      <c r="E6" s="410" t="s">
        <v>4</v>
      </c>
      <c r="F6" s="424"/>
      <c r="G6" s="441" t="s">
        <v>5</v>
      </c>
      <c r="H6" s="421" t="s">
        <v>11</v>
      </c>
      <c r="I6" s="422"/>
      <c r="J6" s="441" t="s">
        <v>5</v>
      </c>
      <c r="K6" s="421" t="s">
        <v>11</v>
      </c>
      <c r="L6" s="422"/>
      <c r="M6" s="441" t="s">
        <v>5</v>
      </c>
      <c r="N6" s="421" t="s">
        <v>11</v>
      </c>
      <c r="O6" s="422"/>
      <c r="P6" s="417"/>
    </row>
    <row r="7" spans="1:16" ht="45" customHeight="1">
      <c r="A7" s="445"/>
      <c r="B7" s="423"/>
      <c r="C7" s="423"/>
      <c r="D7" s="423"/>
      <c r="E7" s="423"/>
      <c r="F7" s="424"/>
      <c r="G7" s="442"/>
      <c r="H7" s="275" t="s">
        <v>6</v>
      </c>
      <c r="I7" s="275" t="s">
        <v>7</v>
      </c>
      <c r="J7" s="442"/>
      <c r="K7" s="275" t="s">
        <v>6</v>
      </c>
      <c r="L7" s="275" t="s">
        <v>7</v>
      </c>
      <c r="M7" s="442"/>
      <c r="N7" s="275" t="s">
        <v>6</v>
      </c>
      <c r="O7" s="275" t="s">
        <v>7</v>
      </c>
      <c r="P7" s="418"/>
    </row>
    <row r="8" spans="1:17" ht="15" hidden="1">
      <c r="A8" s="6"/>
      <c r="B8" s="81" t="s">
        <v>114</v>
      </c>
      <c r="C8" s="380" t="s">
        <v>60</v>
      </c>
      <c r="D8" s="381">
        <v>11</v>
      </c>
      <c r="E8" s="110"/>
      <c r="F8" s="82"/>
      <c r="G8" s="345">
        <f>H8+I8</f>
        <v>1142</v>
      </c>
      <c r="H8" s="210">
        <v>1142</v>
      </c>
      <c r="I8" s="94"/>
      <c r="J8" s="358">
        <f>K8+L8</f>
        <v>1182.1</v>
      </c>
      <c r="K8" s="210">
        <v>1182.1</v>
      </c>
      <c r="L8" s="94"/>
      <c r="M8" s="371">
        <f>N8+O8</f>
        <v>0</v>
      </c>
      <c r="N8" s="210"/>
      <c r="O8" s="94"/>
      <c r="P8" s="96" t="e">
        <f>M8/F8</f>
        <v>#DIV/0!</v>
      </c>
      <c r="Q8" t="s">
        <v>153</v>
      </c>
    </row>
    <row r="9" spans="1:16" ht="15" customHeight="1">
      <c r="A9" s="6">
        <v>1</v>
      </c>
      <c r="B9" s="81" t="s">
        <v>114</v>
      </c>
      <c r="C9" s="77" t="s">
        <v>60</v>
      </c>
      <c r="D9" s="121">
        <v>14</v>
      </c>
      <c r="E9" s="121"/>
      <c r="F9" s="82">
        <v>8</v>
      </c>
      <c r="G9" s="345">
        <f aca="true" t="shared" si="0" ref="G9:G22">H9+I9</f>
        <v>168.9</v>
      </c>
      <c r="H9" s="210">
        <v>168.9</v>
      </c>
      <c r="I9" s="94"/>
      <c r="J9" s="358">
        <f aca="true" t="shared" si="1" ref="J9:J14">K9+L9</f>
        <v>185.1</v>
      </c>
      <c r="K9" s="210">
        <v>185.1</v>
      </c>
      <c r="L9" s="94"/>
      <c r="M9" s="371">
        <f aca="true" t="shared" si="2" ref="M9:M22">N9+O9</f>
        <v>187.3</v>
      </c>
      <c r="N9" s="210">
        <v>187.3</v>
      </c>
      <c r="O9" s="94"/>
      <c r="P9" s="96">
        <f aca="true" t="shared" si="3" ref="P9:P22">M9/F9</f>
        <v>23.4125</v>
      </c>
    </row>
    <row r="10" spans="1:17" ht="15" hidden="1">
      <c r="A10" s="6"/>
      <c r="B10" s="81" t="s">
        <v>114</v>
      </c>
      <c r="C10" s="380" t="s">
        <v>60</v>
      </c>
      <c r="D10" s="381">
        <v>16</v>
      </c>
      <c r="E10" s="110"/>
      <c r="F10" s="82"/>
      <c r="G10" s="345">
        <f>H10+I10</f>
        <v>1014</v>
      </c>
      <c r="H10" s="210">
        <v>1014</v>
      </c>
      <c r="I10" s="94"/>
      <c r="J10" s="358">
        <f>K10+L10</f>
        <v>1152</v>
      </c>
      <c r="K10" s="210">
        <v>1152</v>
      </c>
      <c r="L10" s="94"/>
      <c r="M10" s="371">
        <f>N10+O10</f>
        <v>0</v>
      </c>
      <c r="N10" s="210"/>
      <c r="O10" s="94"/>
      <c r="P10" s="96" t="e">
        <f>M10/F10</f>
        <v>#DIV/0!</v>
      </c>
      <c r="Q10" t="s">
        <v>152</v>
      </c>
    </row>
    <row r="11" spans="1:16" ht="15">
      <c r="A11" s="6">
        <v>2</v>
      </c>
      <c r="B11" s="81" t="s">
        <v>114</v>
      </c>
      <c r="C11" s="90" t="s">
        <v>43</v>
      </c>
      <c r="D11" s="110">
        <v>13</v>
      </c>
      <c r="E11" s="110"/>
      <c r="F11" s="82">
        <v>23</v>
      </c>
      <c r="G11" s="345">
        <f t="shared" si="0"/>
        <v>282.6</v>
      </c>
      <c r="H11" s="210">
        <v>282.6</v>
      </c>
      <c r="I11" s="94"/>
      <c r="J11" s="358">
        <f t="shared" si="1"/>
        <v>285.8</v>
      </c>
      <c r="K11" s="210">
        <v>285.8</v>
      </c>
      <c r="L11" s="94"/>
      <c r="M11" s="371">
        <f t="shared" si="2"/>
        <v>275.3</v>
      </c>
      <c r="N11" s="210">
        <v>275.3</v>
      </c>
      <c r="O11" s="94"/>
      <c r="P11" s="96">
        <f t="shared" si="3"/>
        <v>11.969565217391304</v>
      </c>
    </row>
    <row r="12" spans="1:16" ht="15">
      <c r="A12" s="6">
        <v>3</v>
      </c>
      <c r="B12" s="81" t="s">
        <v>114</v>
      </c>
      <c r="C12" s="81" t="s">
        <v>52</v>
      </c>
      <c r="D12" s="129">
        <v>20</v>
      </c>
      <c r="E12" s="129"/>
      <c r="F12" s="82">
        <v>72</v>
      </c>
      <c r="G12" s="345">
        <f t="shared" si="0"/>
        <v>1061.4</v>
      </c>
      <c r="H12" s="210">
        <v>1061.4</v>
      </c>
      <c r="I12" s="94"/>
      <c r="J12" s="358">
        <f t="shared" si="1"/>
        <v>1141.1</v>
      </c>
      <c r="K12" s="210">
        <v>1141.1</v>
      </c>
      <c r="L12" s="94"/>
      <c r="M12" s="371">
        <f t="shared" si="2"/>
        <v>1244</v>
      </c>
      <c r="N12" s="210">
        <v>1244</v>
      </c>
      <c r="O12" s="94"/>
      <c r="P12" s="96">
        <f t="shared" si="3"/>
        <v>17.27777777777778</v>
      </c>
    </row>
    <row r="13" spans="1:16" ht="15">
      <c r="A13" s="6">
        <v>4</v>
      </c>
      <c r="B13" s="81" t="s">
        <v>114</v>
      </c>
      <c r="C13" s="81" t="s">
        <v>30</v>
      </c>
      <c r="D13" s="129">
        <v>19</v>
      </c>
      <c r="E13" s="129"/>
      <c r="F13" s="82">
        <v>8</v>
      </c>
      <c r="G13" s="345">
        <f t="shared" si="0"/>
        <v>16.3</v>
      </c>
      <c r="H13" s="210">
        <v>16.3</v>
      </c>
      <c r="I13" s="94"/>
      <c r="J13" s="358">
        <f t="shared" si="1"/>
        <v>21</v>
      </c>
      <c r="K13" s="210">
        <v>21</v>
      </c>
      <c r="L13" s="94"/>
      <c r="M13" s="371">
        <f t="shared" si="2"/>
        <v>21</v>
      </c>
      <c r="N13" s="210">
        <v>21</v>
      </c>
      <c r="O13" s="94"/>
      <c r="P13" s="96">
        <f t="shared" si="3"/>
        <v>2.625</v>
      </c>
    </row>
    <row r="14" spans="1:16" ht="15">
      <c r="A14" s="6">
        <v>5</v>
      </c>
      <c r="B14" s="81" t="s">
        <v>114</v>
      </c>
      <c r="C14" s="81" t="s">
        <v>30</v>
      </c>
      <c r="D14" s="189">
        <v>21</v>
      </c>
      <c r="E14" s="189"/>
      <c r="F14" s="82">
        <v>65</v>
      </c>
      <c r="G14" s="345">
        <f t="shared" si="0"/>
        <v>453.9</v>
      </c>
      <c r="H14" s="327">
        <v>453.9</v>
      </c>
      <c r="I14" s="94"/>
      <c r="J14" s="358">
        <f t="shared" si="1"/>
        <v>491.8</v>
      </c>
      <c r="K14" s="327">
        <v>491.8</v>
      </c>
      <c r="L14" s="94"/>
      <c r="M14" s="371">
        <f t="shared" si="2"/>
        <v>503.7</v>
      </c>
      <c r="N14" s="327">
        <v>503.7</v>
      </c>
      <c r="O14" s="94"/>
      <c r="P14" s="96">
        <f t="shared" si="3"/>
        <v>7.749230769230769</v>
      </c>
    </row>
    <row r="15" spans="1:16" ht="15" customHeight="1">
      <c r="A15" s="6">
        <v>6</v>
      </c>
      <c r="B15" s="81" t="s">
        <v>114</v>
      </c>
      <c r="C15" s="77" t="s">
        <v>53</v>
      </c>
      <c r="D15" s="181">
        <v>14</v>
      </c>
      <c r="E15" s="181"/>
      <c r="F15" s="82">
        <v>40</v>
      </c>
      <c r="G15" s="345">
        <f t="shared" si="0"/>
        <v>316</v>
      </c>
      <c r="H15" s="210">
        <v>316</v>
      </c>
      <c r="I15" s="202"/>
      <c r="J15" s="358">
        <f aca="true" t="shared" si="4" ref="J15:J22">K15+L15</f>
        <v>345.4</v>
      </c>
      <c r="K15" s="210">
        <v>345.4</v>
      </c>
      <c r="L15" s="202"/>
      <c r="M15" s="371">
        <f t="shared" si="2"/>
        <v>466.1</v>
      </c>
      <c r="N15" s="210">
        <v>466.1</v>
      </c>
      <c r="O15" s="202"/>
      <c r="P15" s="96">
        <f t="shared" si="3"/>
        <v>11.6525</v>
      </c>
    </row>
    <row r="16" spans="1:16" ht="15">
      <c r="A16" s="6">
        <v>7</v>
      </c>
      <c r="B16" s="81" t="s">
        <v>114</v>
      </c>
      <c r="C16" s="77" t="s">
        <v>53</v>
      </c>
      <c r="D16" s="175">
        <v>18</v>
      </c>
      <c r="E16" s="175"/>
      <c r="F16" s="82">
        <v>48</v>
      </c>
      <c r="G16" s="345">
        <f t="shared" si="0"/>
        <v>294.4</v>
      </c>
      <c r="H16" s="210">
        <v>294.4</v>
      </c>
      <c r="I16" s="94"/>
      <c r="J16" s="358">
        <f t="shared" si="4"/>
        <v>319.5</v>
      </c>
      <c r="K16" s="210">
        <v>319.5</v>
      </c>
      <c r="L16" s="94"/>
      <c r="M16" s="371">
        <f t="shared" si="2"/>
        <v>338.4</v>
      </c>
      <c r="N16" s="210">
        <v>338.4</v>
      </c>
      <c r="O16" s="94"/>
      <c r="P16" s="96">
        <f t="shared" si="3"/>
        <v>7.05</v>
      </c>
    </row>
    <row r="17" spans="1:16" ht="15">
      <c r="A17" s="6">
        <v>8</v>
      </c>
      <c r="B17" s="81" t="s">
        <v>114</v>
      </c>
      <c r="C17" s="77" t="s">
        <v>31</v>
      </c>
      <c r="D17" s="175">
        <v>29</v>
      </c>
      <c r="E17" s="175"/>
      <c r="F17" s="82">
        <v>73</v>
      </c>
      <c r="G17" s="345">
        <f t="shared" si="0"/>
        <v>1885.3</v>
      </c>
      <c r="H17" s="210">
        <v>1885.3</v>
      </c>
      <c r="I17" s="94"/>
      <c r="J17" s="358">
        <f t="shared" si="4"/>
        <v>1957.2</v>
      </c>
      <c r="K17" s="210">
        <v>1957.2</v>
      </c>
      <c r="L17" s="94"/>
      <c r="M17" s="371">
        <f t="shared" si="2"/>
        <v>2078</v>
      </c>
      <c r="N17" s="210">
        <v>2078</v>
      </c>
      <c r="O17" s="94"/>
      <c r="P17" s="96">
        <f t="shared" si="3"/>
        <v>28.465753424657535</v>
      </c>
    </row>
    <row r="18" spans="1:16" ht="15">
      <c r="A18" s="6">
        <v>9</v>
      </c>
      <c r="B18" s="81" t="s">
        <v>114</v>
      </c>
      <c r="C18" s="77" t="s">
        <v>67</v>
      </c>
      <c r="D18" s="121">
        <v>2</v>
      </c>
      <c r="E18" s="121"/>
      <c r="F18" s="82">
        <v>8</v>
      </c>
      <c r="G18" s="345">
        <f t="shared" si="0"/>
        <v>62.7</v>
      </c>
      <c r="H18" s="210">
        <v>62.7</v>
      </c>
      <c r="I18" s="94"/>
      <c r="J18" s="358">
        <f t="shared" si="4"/>
        <v>67.4</v>
      </c>
      <c r="K18" s="210">
        <v>67.4</v>
      </c>
      <c r="L18" s="94"/>
      <c r="M18" s="371">
        <f t="shared" si="2"/>
        <v>67.2</v>
      </c>
      <c r="N18" s="210">
        <v>67.2</v>
      </c>
      <c r="O18" s="94"/>
      <c r="P18" s="96">
        <f t="shared" si="3"/>
        <v>8.4</v>
      </c>
    </row>
    <row r="19" spans="1:17" ht="15" hidden="1">
      <c r="A19" s="6"/>
      <c r="B19" s="81" t="s">
        <v>114</v>
      </c>
      <c r="C19" s="380" t="s">
        <v>116</v>
      </c>
      <c r="D19" s="381">
        <v>6</v>
      </c>
      <c r="E19" s="110"/>
      <c r="F19" s="82"/>
      <c r="G19" s="345">
        <f>H19+I19</f>
        <v>411.3</v>
      </c>
      <c r="H19" s="210">
        <v>411.3</v>
      </c>
      <c r="I19" s="94"/>
      <c r="J19" s="358">
        <f>K19+L19</f>
        <v>412</v>
      </c>
      <c r="K19" s="210">
        <v>412</v>
      </c>
      <c r="L19" s="94"/>
      <c r="M19" s="371">
        <f>N19+O19</f>
        <v>0</v>
      </c>
      <c r="N19" s="210"/>
      <c r="O19" s="94"/>
      <c r="P19" s="96" t="e">
        <f>M19/F19</f>
        <v>#DIV/0!</v>
      </c>
      <c r="Q19" t="s">
        <v>153</v>
      </c>
    </row>
    <row r="20" spans="1:17" ht="15" collapsed="1">
      <c r="A20" s="217">
        <v>10</v>
      </c>
      <c r="B20" s="81" t="s">
        <v>114</v>
      </c>
      <c r="C20" s="77" t="s">
        <v>116</v>
      </c>
      <c r="D20" s="360">
        <v>8</v>
      </c>
      <c r="E20" s="179"/>
      <c r="F20" s="82">
        <v>12</v>
      </c>
      <c r="G20" s="43">
        <f t="shared" si="0"/>
        <v>65.6</v>
      </c>
      <c r="H20" s="167">
        <v>65.6</v>
      </c>
      <c r="I20" s="43"/>
      <c r="J20" s="43">
        <f t="shared" si="4"/>
        <v>106.8</v>
      </c>
      <c r="K20" s="146">
        <v>106.8</v>
      </c>
      <c r="L20" s="43"/>
      <c r="M20" s="43">
        <f t="shared" si="2"/>
        <v>75.6</v>
      </c>
      <c r="N20" s="146">
        <v>75.6</v>
      </c>
      <c r="O20" s="43"/>
      <c r="P20" s="96">
        <f t="shared" si="3"/>
        <v>6.3</v>
      </c>
      <c r="Q20" s="251"/>
    </row>
    <row r="21" spans="1:16" ht="15">
      <c r="A21" s="6">
        <v>11</v>
      </c>
      <c r="B21" s="81" t="s">
        <v>114</v>
      </c>
      <c r="C21" s="77" t="s">
        <v>117</v>
      </c>
      <c r="D21" s="110">
        <v>3</v>
      </c>
      <c r="E21" s="110"/>
      <c r="F21" s="82">
        <v>218</v>
      </c>
      <c r="G21" s="345">
        <f t="shared" si="0"/>
        <v>3284.1</v>
      </c>
      <c r="H21" s="210">
        <v>3284.1</v>
      </c>
      <c r="I21" s="94"/>
      <c r="J21" s="358">
        <f t="shared" si="4"/>
        <v>3148.8</v>
      </c>
      <c r="K21" s="210">
        <v>3148.8</v>
      </c>
      <c r="L21" s="94"/>
      <c r="M21" s="371">
        <f t="shared" si="2"/>
        <v>3851.9</v>
      </c>
      <c r="N21" s="210">
        <v>3851.9</v>
      </c>
      <c r="O21" s="94"/>
      <c r="P21" s="96">
        <f t="shared" si="3"/>
        <v>17.66926605504587</v>
      </c>
    </row>
    <row r="22" spans="1:16" ht="15">
      <c r="A22" s="6">
        <v>12</v>
      </c>
      <c r="B22" s="81" t="s">
        <v>114</v>
      </c>
      <c r="C22" s="113" t="s">
        <v>71</v>
      </c>
      <c r="D22" s="110">
        <v>45</v>
      </c>
      <c r="E22" s="110"/>
      <c r="F22" s="82">
        <v>12</v>
      </c>
      <c r="G22" s="345">
        <f t="shared" si="0"/>
        <v>88.2</v>
      </c>
      <c r="H22" s="210">
        <v>88.2</v>
      </c>
      <c r="I22" s="94"/>
      <c r="J22" s="358">
        <f t="shared" si="4"/>
        <v>101.8</v>
      </c>
      <c r="K22" s="210">
        <v>101.8</v>
      </c>
      <c r="L22" s="94"/>
      <c r="M22" s="371">
        <f t="shared" si="2"/>
        <v>97</v>
      </c>
      <c r="N22" s="210">
        <v>97</v>
      </c>
      <c r="O22" s="94"/>
      <c r="P22" s="96">
        <f t="shared" si="3"/>
        <v>8.083333333333334</v>
      </c>
    </row>
    <row r="23" spans="1:16" ht="15">
      <c r="A23" s="116"/>
      <c r="B23" s="83" t="s">
        <v>8</v>
      </c>
      <c r="C23" s="59"/>
      <c r="D23" s="55"/>
      <c r="E23" s="55"/>
      <c r="F23" s="108">
        <f aca="true" t="shared" si="5" ref="F23:O23">SUM(F9:F22)</f>
        <v>587</v>
      </c>
      <c r="G23" s="108">
        <f t="shared" si="5"/>
        <v>9404.7</v>
      </c>
      <c r="H23" s="108">
        <f t="shared" si="5"/>
        <v>9404.7</v>
      </c>
      <c r="I23" s="108">
        <f t="shared" si="5"/>
        <v>0</v>
      </c>
      <c r="J23" s="226">
        <f t="shared" si="5"/>
        <v>9735.7</v>
      </c>
      <c r="K23" s="226">
        <f t="shared" si="5"/>
        <v>9735.7</v>
      </c>
      <c r="L23" s="226">
        <f t="shared" si="5"/>
        <v>0</v>
      </c>
      <c r="M23" s="226">
        <f t="shared" si="5"/>
        <v>9205.5</v>
      </c>
      <c r="N23" s="226">
        <f t="shared" si="5"/>
        <v>9205.5</v>
      </c>
      <c r="O23" s="226">
        <f t="shared" si="5"/>
        <v>0</v>
      </c>
      <c r="P23" s="96"/>
    </row>
    <row r="24" spans="1:16" ht="15">
      <c r="A24" s="443" t="s">
        <v>85</v>
      </c>
      <c r="B24" s="444"/>
      <c r="C24" s="444"/>
      <c r="D24" s="444"/>
      <c r="E24" s="444"/>
      <c r="F24" s="444"/>
      <c r="P24" s="96"/>
    </row>
    <row r="25" spans="1:16" ht="15">
      <c r="A25" s="323">
        <v>1</v>
      </c>
      <c r="B25" s="81" t="s">
        <v>114</v>
      </c>
      <c r="C25" s="325" t="s">
        <v>21</v>
      </c>
      <c r="D25" s="326">
        <v>26</v>
      </c>
      <c r="E25" s="124"/>
      <c r="F25" s="82">
        <v>42</v>
      </c>
      <c r="G25" s="345">
        <f>H25+I25</f>
        <v>106.8</v>
      </c>
      <c r="H25" s="93">
        <v>106.8</v>
      </c>
      <c r="I25" s="92"/>
      <c r="J25" s="358">
        <f>K25+L25</f>
        <v>106.8</v>
      </c>
      <c r="K25" s="93">
        <v>106.8</v>
      </c>
      <c r="L25" s="92"/>
      <c r="M25" s="371">
        <f>N25+O25</f>
        <v>106.8</v>
      </c>
      <c r="N25" s="93">
        <v>106.8</v>
      </c>
      <c r="O25" s="92"/>
      <c r="P25" s="96">
        <f>M25/F25</f>
        <v>2.5428571428571427</v>
      </c>
    </row>
    <row r="26" spans="1:16" ht="15">
      <c r="A26" s="6">
        <v>2</v>
      </c>
      <c r="B26" s="81" t="s">
        <v>114</v>
      </c>
      <c r="C26" s="77" t="s">
        <v>60</v>
      </c>
      <c r="D26" s="246">
        <v>9</v>
      </c>
      <c r="E26" s="246" t="s">
        <v>17</v>
      </c>
      <c r="F26" s="82">
        <v>25</v>
      </c>
      <c r="G26" s="345">
        <f>H26+I26</f>
        <v>481.3</v>
      </c>
      <c r="H26" s="167">
        <v>481.3</v>
      </c>
      <c r="I26" s="94"/>
      <c r="J26" s="358">
        <f>K26+L26</f>
        <v>479.3</v>
      </c>
      <c r="K26" s="167">
        <v>479.3</v>
      </c>
      <c r="L26" s="94"/>
      <c r="M26" s="371">
        <f>N26+O26</f>
        <v>479.3</v>
      </c>
      <c r="N26" s="167">
        <v>479.3</v>
      </c>
      <c r="O26" s="94"/>
      <c r="P26" s="96">
        <f aca="true" t="shared" si="6" ref="P26:P39">M26/F26</f>
        <v>19.172</v>
      </c>
    </row>
    <row r="27" spans="1:16" ht="15">
      <c r="A27" s="6">
        <v>3</v>
      </c>
      <c r="B27" s="81" t="s">
        <v>114</v>
      </c>
      <c r="C27" s="77" t="s">
        <v>60</v>
      </c>
      <c r="D27" s="383">
        <v>11</v>
      </c>
      <c r="E27" s="383"/>
      <c r="F27" s="82">
        <v>27</v>
      </c>
      <c r="G27" s="384"/>
      <c r="H27" s="167"/>
      <c r="I27" s="94"/>
      <c r="J27" s="384"/>
      <c r="K27" s="167"/>
      <c r="L27" s="94"/>
      <c r="M27" s="384">
        <f>N27+O27</f>
        <v>1198</v>
      </c>
      <c r="N27" s="167">
        <v>1198</v>
      </c>
      <c r="O27" s="94"/>
      <c r="P27" s="96">
        <f t="shared" si="6"/>
        <v>44.370370370370374</v>
      </c>
    </row>
    <row r="28" spans="1:16" ht="15">
      <c r="A28" s="6">
        <v>4</v>
      </c>
      <c r="B28" s="81" t="s">
        <v>114</v>
      </c>
      <c r="C28" s="77" t="s">
        <v>60</v>
      </c>
      <c r="D28" s="383">
        <v>16</v>
      </c>
      <c r="E28" s="383"/>
      <c r="F28" s="82">
        <v>27</v>
      </c>
      <c r="G28" s="384"/>
      <c r="H28" s="167"/>
      <c r="I28" s="94"/>
      <c r="J28" s="384"/>
      <c r="K28" s="167"/>
      <c r="L28" s="94"/>
      <c r="M28" s="384">
        <f>N28+O28</f>
        <v>1200</v>
      </c>
      <c r="N28" s="167">
        <v>1200</v>
      </c>
      <c r="O28" s="94"/>
      <c r="P28" s="96">
        <f>M28/F28</f>
        <v>44.44444444444444</v>
      </c>
    </row>
    <row r="29" spans="1:16" ht="15">
      <c r="A29" s="6">
        <v>5</v>
      </c>
      <c r="B29" s="81" t="s">
        <v>114</v>
      </c>
      <c r="C29" s="62" t="s">
        <v>43</v>
      </c>
      <c r="D29" s="124">
        <v>1</v>
      </c>
      <c r="E29" s="124"/>
      <c r="F29" s="82">
        <v>12</v>
      </c>
      <c r="G29" s="345">
        <f>H29+I29</f>
        <v>58</v>
      </c>
      <c r="H29" s="167">
        <v>58</v>
      </c>
      <c r="I29" s="94"/>
      <c r="J29" s="358">
        <f>K29+L29</f>
        <v>53.9</v>
      </c>
      <c r="K29" s="167">
        <v>53.9</v>
      </c>
      <c r="L29" s="94"/>
      <c r="M29" s="371">
        <f>N29+O29</f>
        <v>49.9</v>
      </c>
      <c r="N29" s="167">
        <v>49.9</v>
      </c>
      <c r="O29" s="94"/>
      <c r="P29" s="96">
        <f t="shared" si="6"/>
        <v>4.158333333333333</v>
      </c>
    </row>
    <row r="30" spans="1:16" ht="15">
      <c r="A30" s="183">
        <v>6</v>
      </c>
      <c r="B30" s="81" t="s">
        <v>114</v>
      </c>
      <c r="C30" s="77" t="s">
        <v>120</v>
      </c>
      <c r="D30" s="181">
        <v>27</v>
      </c>
      <c r="E30" s="181" t="s">
        <v>17</v>
      </c>
      <c r="F30" s="82">
        <v>4</v>
      </c>
      <c r="G30" s="43">
        <f aca="true" t="shared" si="7" ref="G30:G37">H30+I30</f>
        <v>14.2</v>
      </c>
      <c r="H30" s="167">
        <v>14.2</v>
      </c>
      <c r="I30" s="43"/>
      <c r="J30" s="43">
        <f aca="true" t="shared" si="8" ref="J30:J37">K30+L30</f>
        <v>14.2</v>
      </c>
      <c r="K30" s="167">
        <v>14.2</v>
      </c>
      <c r="L30" s="43"/>
      <c r="M30" s="43">
        <f aca="true" t="shared" si="9" ref="M30:M38">N30+O30</f>
        <v>14.2</v>
      </c>
      <c r="N30" s="167">
        <v>14.2</v>
      </c>
      <c r="O30" s="43"/>
      <c r="P30" s="96">
        <f t="shared" si="6"/>
        <v>3.55</v>
      </c>
    </row>
    <row r="31" spans="1:16" ht="15">
      <c r="A31" s="6">
        <v>7</v>
      </c>
      <c r="B31" s="81" t="s">
        <v>114</v>
      </c>
      <c r="C31" s="77" t="s">
        <v>45</v>
      </c>
      <c r="D31" s="122">
        <v>16</v>
      </c>
      <c r="E31" s="122"/>
      <c r="F31" s="82">
        <v>8</v>
      </c>
      <c r="G31" s="43">
        <f t="shared" si="7"/>
        <v>3</v>
      </c>
      <c r="H31" s="167">
        <v>3</v>
      </c>
      <c r="I31" s="43"/>
      <c r="J31" s="43">
        <f t="shared" si="8"/>
        <v>3</v>
      </c>
      <c r="K31" s="167">
        <v>3</v>
      </c>
      <c r="L31" s="43"/>
      <c r="M31" s="43">
        <f t="shared" si="9"/>
        <v>3</v>
      </c>
      <c r="N31" s="167">
        <v>3</v>
      </c>
      <c r="O31" s="43"/>
      <c r="P31" s="96">
        <f t="shared" si="6"/>
        <v>0.375</v>
      </c>
    </row>
    <row r="32" spans="1:16" ht="15">
      <c r="A32" s="6">
        <v>8</v>
      </c>
      <c r="B32" s="81" t="s">
        <v>114</v>
      </c>
      <c r="C32" s="77" t="s">
        <v>45</v>
      </c>
      <c r="D32" s="122">
        <v>18</v>
      </c>
      <c r="E32" s="122"/>
      <c r="F32" s="82">
        <v>16</v>
      </c>
      <c r="G32" s="43">
        <f t="shared" si="7"/>
        <v>5.2</v>
      </c>
      <c r="H32" s="146">
        <v>5.2</v>
      </c>
      <c r="I32" s="43"/>
      <c r="J32" s="43">
        <f t="shared" si="8"/>
        <v>5.2</v>
      </c>
      <c r="K32" s="146">
        <v>5.2</v>
      </c>
      <c r="L32" s="43"/>
      <c r="M32" s="43">
        <f t="shared" si="9"/>
        <v>5.2</v>
      </c>
      <c r="N32" s="146">
        <v>5.2</v>
      </c>
      <c r="O32" s="43"/>
      <c r="P32" s="96">
        <f t="shared" si="6"/>
        <v>0.325</v>
      </c>
    </row>
    <row r="33" spans="1:17" ht="15">
      <c r="A33" s="217">
        <v>9</v>
      </c>
      <c r="B33" s="81" t="s">
        <v>114</v>
      </c>
      <c r="C33" s="77" t="s">
        <v>115</v>
      </c>
      <c r="D33" s="175">
        <v>2</v>
      </c>
      <c r="E33" s="175"/>
      <c r="F33" s="82">
        <v>28</v>
      </c>
      <c r="G33" s="43">
        <f t="shared" si="7"/>
        <v>193.5</v>
      </c>
      <c r="H33" s="43">
        <v>193.5</v>
      </c>
      <c r="I33" s="43"/>
      <c r="J33" s="43">
        <f t="shared" si="8"/>
        <v>169.8</v>
      </c>
      <c r="K33" s="43">
        <v>169.8</v>
      </c>
      <c r="L33" s="43"/>
      <c r="M33" s="43">
        <f t="shared" si="9"/>
        <v>169.8</v>
      </c>
      <c r="N33" s="43">
        <v>169.8</v>
      </c>
      <c r="O33" s="43"/>
      <c r="P33" s="96">
        <f t="shared" si="6"/>
        <v>6.064285714285715</v>
      </c>
      <c r="Q33" s="320"/>
    </row>
    <row r="34" spans="1:16" ht="15" customHeight="1" hidden="1">
      <c r="A34" s="6"/>
      <c r="B34" s="81" t="s">
        <v>114</v>
      </c>
      <c r="C34" s="81" t="s">
        <v>118</v>
      </c>
      <c r="D34" s="182">
        <v>5</v>
      </c>
      <c r="E34" s="181"/>
      <c r="F34" s="82"/>
      <c r="G34" s="43">
        <f t="shared" si="7"/>
        <v>0</v>
      </c>
      <c r="H34" s="167"/>
      <c r="I34" s="43"/>
      <c r="J34" s="43">
        <f t="shared" si="8"/>
        <v>0</v>
      </c>
      <c r="K34" s="167"/>
      <c r="L34" s="43"/>
      <c r="M34" s="43">
        <f t="shared" si="9"/>
        <v>0</v>
      </c>
      <c r="N34" s="167"/>
      <c r="O34" s="43"/>
      <c r="P34" s="96" t="e">
        <f t="shared" si="6"/>
        <v>#DIV/0!</v>
      </c>
    </row>
    <row r="35" spans="1:16" ht="15" customHeight="1" hidden="1">
      <c r="A35" s="6"/>
      <c r="B35" s="81" t="s">
        <v>114</v>
      </c>
      <c r="C35" s="81" t="s">
        <v>118</v>
      </c>
      <c r="D35" s="177">
        <v>5</v>
      </c>
      <c r="E35" s="176" t="s">
        <v>17</v>
      </c>
      <c r="F35" s="364"/>
      <c r="G35" s="43">
        <f t="shared" si="7"/>
        <v>0</v>
      </c>
      <c r="H35" s="167"/>
      <c r="I35" s="43"/>
      <c r="J35" s="43">
        <f t="shared" si="8"/>
        <v>0</v>
      </c>
      <c r="K35" s="167"/>
      <c r="L35" s="43"/>
      <c r="M35" s="43">
        <f t="shared" si="9"/>
        <v>0</v>
      </c>
      <c r="N35" s="167"/>
      <c r="O35" s="43"/>
      <c r="P35" s="96" t="e">
        <f t="shared" si="6"/>
        <v>#DIV/0!</v>
      </c>
    </row>
    <row r="36" spans="1:17" ht="15">
      <c r="A36" s="217">
        <v>10</v>
      </c>
      <c r="B36" s="81" t="s">
        <v>114</v>
      </c>
      <c r="C36" s="81" t="s">
        <v>118</v>
      </c>
      <c r="D36" s="182">
        <v>66</v>
      </c>
      <c r="E36" s="183" t="s">
        <v>17</v>
      </c>
      <c r="F36" s="364">
        <v>2</v>
      </c>
      <c r="G36" s="43">
        <f t="shared" si="7"/>
        <v>31</v>
      </c>
      <c r="H36" s="167">
        <v>31</v>
      </c>
      <c r="I36" s="43"/>
      <c r="J36" s="43">
        <f t="shared" si="8"/>
        <v>31</v>
      </c>
      <c r="K36" s="167">
        <v>31</v>
      </c>
      <c r="L36" s="43"/>
      <c r="M36" s="43">
        <f t="shared" si="9"/>
        <v>31</v>
      </c>
      <c r="N36" s="167">
        <v>31</v>
      </c>
      <c r="O36" s="43"/>
      <c r="P36" s="96">
        <f t="shared" si="6"/>
        <v>15.5</v>
      </c>
      <c r="Q36" s="320"/>
    </row>
    <row r="37" spans="1:16" ht="15">
      <c r="A37" s="6">
        <v>11</v>
      </c>
      <c r="B37" s="81" t="s">
        <v>114</v>
      </c>
      <c r="C37" s="77" t="s">
        <v>65</v>
      </c>
      <c r="D37" s="179">
        <v>4</v>
      </c>
      <c r="E37" s="179"/>
      <c r="F37" s="82">
        <v>12</v>
      </c>
      <c r="G37" s="43">
        <f t="shared" si="7"/>
        <v>22</v>
      </c>
      <c r="H37" s="167">
        <v>22</v>
      </c>
      <c r="I37" s="43"/>
      <c r="J37" s="43">
        <f t="shared" si="8"/>
        <v>22</v>
      </c>
      <c r="K37" s="167">
        <v>22</v>
      </c>
      <c r="L37" s="43"/>
      <c r="M37" s="43">
        <f t="shared" si="9"/>
        <v>22</v>
      </c>
      <c r="N37" s="167">
        <v>22</v>
      </c>
      <c r="O37" s="43"/>
      <c r="P37" s="96">
        <f t="shared" si="6"/>
        <v>1.8333333333333333</v>
      </c>
    </row>
    <row r="38" spans="1:16" ht="15">
      <c r="A38" s="6">
        <v>12</v>
      </c>
      <c r="B38" s="81" t="s">
        <v>114</v>
      </c>
      <c r="C38" s="77" t="s">
        <v>116</v>
      </c>
      <c r="D38" s="383">
        <v>6</v>
      </c>
      <c r="E38" s="383"/>
      <c r="F38" s="82">
        <v>16</v>
      </c>
      <c r="G38" s="43"/>
      <c r="H38" s="167"/>
      <c r="I38" s="43"/>
      <c r="J38" s="43"/>
      <c r="K38" s="167"/>
      <c r="L38" s="43"/>
      <c r="M38" s="43">
        <f t="shared" si="9"/>
        <v>387.5</v>
      </c>
      <c r="N38" s="167">
        <v>387.5</v>
      </c>
      <c r="O38" s="43"/>
      <c r="P38" s="96">
        <f t="shared" si="6"/>
        <v>24.21875</v>
      </c>
    </row>
    <row r="39" spans="1:16" ht="15">
      <c r="A39" s="6">
        <v>13</v>
      </c>
      <c r="B39" s="81" t="s">
        <v>114</v>
      </c>
      <c r="C39" s="77" t="s">
        <v>44</v>
      </c>
      <c r="D39" s="122">
        <v>13</v>
      </c>
      <c r="E39" s="122"/>
      <c r="F39" s="82">
        <v>70</v>
      </c>
      <c r="G39" s="43">
        <f>H39+I39</f>
        <v>53.6</v>
      </c>
      <c r="H39" s="146">
        <v>53.6</v>
      </c>
      <c r="I39" s="43"/>
      <c r="J39" s="43">
        <f>K39+L39</f>
        <v>53.6</v>
      </c>
      <c r="K39" s="146">
        <v>53.6</v>
      </c>
      <c r="L39" s="43"/>
      <c r="M39" s="43">
        <f>N39+O39</f>
        <v>53.6</v>
      </c>
      <c r="N39" s="146">
        <v>53.6</v>
      </c>
      <c r="O39" s="43"/>
      <c r="P39" s="96">
        <f t="shared" si="6"/>
        <v>0.7657142857142857</v>
      </c>
    </row>
    <row r="40" spans="1:16" ht="15">
      <c r="A40" s="116"/>
      <c r="B40" s="83" t="s">
        <v>8</v>
      </c>
      <c r="C40" s="59"/>
      <c r="D40" s="55"/>
      <c r="E40" s="55"/>
      <c r="F40" s="108">
        <f aca="true" t="shared" si="10" ref="F40:O40">SUM(F25:F39)</f>
        <v>289</v>
      </c>
      <c r="G40" s="61">
        <f t="shared" si="10"/>
        <v>968.6000000000001</v>
      </c>
      <c r="H40" s="61">
        <f t="shared" si="10"/>
        <v>968.6000000000001</v>
      </c>
      <c r="I40" s="61">
        <f t="shared" si="10"/>
        <v>0</v>
      </c>
      <c r="J40" s="61">
        <f t="shared" si="10"/>
        <v>938.8000000000001</v>
      </c>
      <c r="K40" s="61">
        <f t="shared" si="10"/>
        <v>938.8000000000001</v>
      </c>
      <c r="L40" s="61">
        <f t="shared" si="10"/>
        <v>0</v>
      </c>
      <c r="M40" s="61">
        <f t="shared" si="10"/>
        <v>3720.2999999999997</v>
      </c>
      <c r="N40" s="61">
        <f t="shared" si="10"/>
        <v>3720.2999999999997</v>
      </c>
      <c r="O40" s="61">
        <f t="shared" si="10"/>
        <v>0</v>
      </c>
      <c r="P40" s="269"/>
    </row>
    <row r="41" spans="7:14" ht="15">
      <c r="G41" s="271"/>
      <c r="H41" s="271"/>
      <c r="J41" s="271"/>
      <c r="K41" s="271"/>
      <c r="M41" s="271"/>
      <c r="N41" s="271"/>
    </row>
    <row r="42" spans="8:14" ht="15">
      <c r="H42" s="2"/>
      <c r="K42" s="2"/>
      <c r="N42" s="2"/>
    </row>
  </sheetData>
  <sheetProtection/>
  <mergeCells count="18">
    <mergeCell ref="A24:F24"/>
    <mergeCell ref="E6:E7"/>
    <mergeCell ref="C6:C7"/>
    <mergeCell ref="D6:D7"/>
    <mergeCell ref="B5:B7"/>
    <mergeCell ref="A5:A7"/>
    <mergeCell ref="C5:E5"/>
    <mergeCell ref="F5:F7"/>
    <mergeCell ref="P5:P7"/>
    <mergeCell ref="G5:I5"/>
    <mergeCell ref="G6:G7"/>
    <mergeCell ref="H6:I6"/>
    <mergeCell ref="J5:L5"/>
    <mergeCell ref="J6:J7"/>
    <mergeCell ref="K6:L6"/>
    <mergeCell ref="M5:O5"/>
    <mergeCell ref="M6:M7"/>
    <mergeCell ref="N6:O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P155"/>
  <sheetViews>
    <sheetView view="pageBreakPreview" zoomScaleSheetLayoutView="100" zoomScalePageLayoutView="0" workbookViewId="0" topLeftCell="A1">
      <pane xSplit="6" ySplit="7" topLeftCell="G36" activePane="bottomRight" state="frozen"/>
      <selection pane="topLeft" activeCell="A1" sqref="A1"/>
      <selection pane="topRight" activeCell="G1" sqref="G1"/>
      <selection pane="bottomLeft" activeCell="A9" sqref="A9"/>
      <selection pane="bottomRight" activeCell="X47" sqref="X47"/>
    </sheetView>
  </sheetViews>
  <sheetFormatPr defaultColWidth="9.140625" defaultRowHeight="15" outlineLevelCol="1"/>
  <cols>
    <col min="1" max="1" width="9.140625" style="304" customWidth="1"/>
    <col min="2" max="2" width="16.28125" style="304" customWidth="1"/>
    <col min="3" max="3" width="20.8515625" style="304" customWidth="1"/>
    <col min="4" max="5" width="9.140625" style="304" customWidth="1"/>
    <col min="6" max="6" width="11.421875" style="304" customWidth="1"/>
    <col min="7" max="7" width="11.28125" style="304" hidden="1" customWidth="1" outlineLevel="1" collapsed="1"/>
    <col min="8" max="8" width="12.57421875" style="304" hidden="1" customWidth="1" outlineLevel="1"/>
    <col min="9" max="10" width="11.28125" style="304" hidden="1" customWidth="1" outlineLevel="1"/>
    <col min="11" max="11" width="12.57421875" style="304" hidden="1" customWidth="1" outlineLevel="1"/>
    <col min="12" max="12" width="11.28125" style="304" hidden="1" customWidth="1" outlineLevel="1"/>
    <col min="13" max="13" width="11.28125" style="304" customWidth="1" collapsed="1"/>
    <col min="14" max="14" width="12.57421875" style="304" customWidth="1"/>
    <col min="15" max="15" width="11.28125" style="304" customWidth="1"/>
    <col min="16" max="16" width="15.421875" style="304" customWidth="1"/>
    <col min="17" max="16384" width="9.140625" style="304" customWidth="1"/>
  </cols>
  <sheetData>
    <row r="1" spans="2:16" ht="15">
      <c r="B1" s="50"/>
      <c r="C1" s="50"/>
      <c r="D1" s="305"/>
      <c r="E1" s="305"/>
      <c r="F1" s="305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2:6" ht="15">
      <c r="B2" s="306" t="s">
        <v>10</v>
      </c>
      <c r="C2" s="306"/>
      <c r="D2" s="306"/>
      <c r="E2" s="306"/>
      <c r="F2" s="306"/>
    </row>
    <row r="3" spans="2:16" ht="15" customHeight="1">
      <c r="B3" s="50"/>
      <c r="C3" s="50"/>
      <c r="D3" s="305"/>
      <c r="E3" s="305"/>
      <c r="F3" s="305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2:16" ht="15">
      <c r="B4" s="50"/>
      <c r="C4" s="50"/>
      <c r="D4" s="305"/>
      <c r="E4" s="305"/>
      <c r="F4" s="305"/>
      <c r="G4" s="36"/>
      <c r="H4" s="36"/>
      <c r="I4" s="36"/>
      <c r="J4" s="36"/>
      <c r="K4" s="36"/>
      <c r="L4" s="36"/>
      <c r="M4" s="36"/>
      <c r="N4" s="36"/>
      <c r="O4" s="36"/>
      <c r="P4" s="36" t="s">
        <v>9</v>
      </c>
    </row>
    <row r="5" spans="1:16" ht="30.75" customHeight="1">
      <c r="A5" s="450" t="s">
        <v>0</v>
      </c>
      <c r="B5" s="410" t="s">
        <v>12</v>
      </c>
      <c r="C5" s="410" t="s">
        <v>1</v>
      </c>
      <c r="D5" s="410"/>
      <c r="E5" s="410"/>
      <c r="F5" s="423" t="s">
        <v>57</v>
      </c>
      <c r="G5" s="438" t="s">
        <v>141</v>
      </c>
      <c r="H5" s="439"/>
      <c r="I5" s="440"/>
      <c r="J5" s="438" t="s">
        <v>142</v>
      </c>
      <c r="K5" s="439"/>
      <c r="L5" s="440"/>
      <c r="M5" s="438" t="s">
        <v>150</v>
      </c>
      <c r="N5" s="439"/>
      <c r="O5" s="440"/>
      <c r="P5" s="416" t="s">
        <v>79</v>
      </c>
    </row>
    <row r="6" spans="1:16" ht="15">
      <c r="A6" s="450"/>
      <c r="B6" s="410"/>
      <c r="C6" s="410" t="s">
        <v>2</v>
      </c>
      <c r="D6" s="410" t="s">
        <v>3</v>
      </c>
      <c r="E6" s="410" t="s">
        <v>4</v>
      </c>
      <c r="F6" s="424"/>
      <c r="G6" s="446" t="s">
        <v>5</v>
      </c>
      <c r="H6" s="448" t="s">
        <v>11</v>
      </c>
      <c r="I6" s="449"/>
      <c r="J6" s="446" t="s">
        <v>5</v>
      </c>
      <c r="K6" s="448" t="s">
        <v>11</v>
      </c>
      <c r="L6" s="449"/>
      <c r="M6" s="446" t="s">
        <v>5</v>
      </c>
      <c r="N6" s="448" t="s">
        <v>11</v>
      </c>
      <c r="O6" s="449"/>
      <c r="P6" s="417"/>
    </row>
    <row r="7" spans="1:16" ht="45" customHeight="1">
      <c r="A7" s="450"/>
      <c r="B7" s="423"/>
      <c r="C7" s="423"/>
      <c r="D7" s="423"/>
      <c r="E7" s="423"/>
      <c r="F7" s="424"/>
      <c r="G7" s="447"/>
      <c r="H7" s="256" t="s">
        <v>6</v>
      </c>
      <c r="I7" s="256" t="s">
        <v>7</v>
      </c>
      <c r="J7" s="447"/>
      <c r="K7" s="256" t="s">
        <v>6</v>
      </c>
      <c r="L7" s="256" t="s">
        <v>7</v>
      </c>
      <c r="M7" s="447"/>
      <c r="N7" s="256" t="s">
        <v>6</v>
      </c>
      <c r="O7" s="256" t="s">
        <v>7</v>
      </c>
      <c r="P7" s="418"/>
    </row>
    <row r="8" spans="1:16" ht="15" customHeight="1">
      <c r="A8" s="307">
        <v>1</v>
      </c>
      <c r="B8" s="81" t="s">
        <v>127</v>
      </c>
      <c r="C8" s="308" t="s">
        <v>25</v>
      </c>
      <c r="D8" s="307">
        <v>2</v>
      </c>
      <c r="E8" s="82"/>
      <c r="F8" s="82">
        <v>16</v>
      </c>
      <c r="G8" s="355">
        <f aca="true" t="shared" si="0" ref="G8:G32">H8+I8</f>
        <v>40.385</v>
      </c>
      <c r="H8" s="324">
        <v>40.385</v>
      </c>
      <c r="I8" s="355"/>
      <c r="J8" s="345">
        <f>K8+L8</f>
        <v>43.446</v>
      </c>
      <c r="K8" s="227">
        <v>43.446</v>
      </c>
      <c r="L8" s="345"/>
      <c r="M8" s="371">
        <f>N8+O8</f>
        <v>47.429</v>
      </c>
      <c r="N8" s="227">
        <v>47.429</v>
      </c>
      <c r="O8" s="371"/>
      <c r="P8" s="309">
        <f>M8/F8</f>
        <v>2.9643125</v>
      </c>
    </row>
    <row r="9" spans="1:16" ht="15" customHeight="1">
      <c r="A9" s="307">
        <f aca="true" t="shared" si="1" ref="A9:A26">1+A8</f>
        <v>2</v>
      </c>
      <c r="B9" s="81" t="s">
        <v>127</v>
      </c>
      <c r="C9" s="308" t="s">
        <v>25</v>
      </c>
      <c r="D9" s="301">
        <v>4</v>
      </c>
      <c r="E9" s="301"/>
      <c r="F9" s="82">
        <v>16</v>
      </c>
      <c r="G9" s="355">
        <f t="shared" si="0"/>
        <v>27.406</v>
      </c>
      <c r="H9" s="324">
        <v>27.406</v>
      </c>
      <c r="I9" s="355"/>
      <c r="J9" s="345">
        <f aca="true" t="shared" si="2" ref="J9:J74">K9+L9</f>
        <v>21.297</v>
      </c>
      <c r="K9" s="227">
        <v>21.297</v>
      </c>
      <c r="L9" s="345"/>
      <c r="M9" s="371">
        <f aca="true" t="shared" si="3" ref="M9:M74">N9+O9</f>
        <v>20.319</v>
      </c>
      <c r="N9" s="227">
        <v>20.319</v>
      </c>
      <c r="O9" s="371"/>
      <c r="P9" s="309">
        <f aca="true" t="shared" si="4" ref="P9:P72">M9/F9</f>
        <v>1.2699375</v>
      </c>
    </row>
    <row r="10" spans="1:16" ht="15" customHeight="1">
      <c r="A10" s="307">
        <f t="shared" si="1"/>
        <v>3</v>
      </c>
      <c r="B10" s="81" t="s">
        <v>127</v>
      </c>
      <c r="C10" s="308" t="s">
        <v>25</v>
      </c>
      <c r="D10" s="301">
        <v>5</v>
      </c>
      <c r="E10" s="301"/>
      <c r="F10" s="82">
        <v>16</v>
      </c>
      <c r="G10" s="355">
        <f t="shared" si="0"/>
        <v>38.246</v>
      </c>
      <c r="H10" s="324">
        <v>38.246</v>
      </c>
      <c r="I10" s="355"/>
      <c r="J10" s="345">
        <f t="shared" si="2"/>
        <v>44.919</v>
      </c>
      <c r="K10" s="227">
        <v>44.919</v>
      </c>
      <c r="L10" s="345"/>
      <c r="M10" s="371">
        <f t="shared" si="3"/>
        <v>42.436</v>
      </c>
      <c r="N10" s="227">
        <v>42.436</v>
      </c>
      <c r="O10" s="371"/>
      <c r="P10" s="309">
        <f t="shared" si="4"/>
        <v>2.65225</v>
      </c>
    </row>
    <row r="11" spans="1:16" ht="15" customHeight="1">
      <c r="A11" s="307">
        <f t="shared" si="1"/>
        <v>4</v>
      </c>
      <c r="B11" s="81" t="s">
        <v>127</v>
      </c>
      <c r="C11" s="308" t="s">
        <v>25</v>
      </c>
      <c r="D11" s="301">
        <v>5</v>
      </c>
      <c r="E11" s="301" t="s">
        <v>17</v>
      </c>
      <c r="F11" s="82">
        <v>12</v>
      </c>
      <c r="G11" s="355">
        <f t="shared" si="0"/>
        <v>59.4449</v>
      </c>
      <c r="H11" s="324">
        <v>59.4449</v>
      </c>
      <c r="I11" s="355"/>
      <c r="J11" s="345">
        <f t="shared" si="2"/>
        <v>59.445</v>
      </c>
      <c r="K11" s="227">
        <v>59.445</v>
      </c>
      <c r="L11" s="345"/>
      <c r="M11" s="371">
        <f t="shared" si="3"/>
        <v>59.445</v>
      </c>
      <c r="N11" s="227">
        <v>59.445</v>
      </c>
      <c r="O11" s="371"/>
      <c r="P11" s="309">
        <f t="shared" si="4"/>
        <v>4.95375</v>
      </c>
    </row>
    <row r="12" spans="1:16" ht="15" customHeight="1">
      <c r="A12" s="307">
        <f t="shared" si="1"/>
        <v>5</v>
      </c>
      <c r="B12" s="81" t="s">
        <v>127</v>
      </c>
      <c r="C12" s="308" t="s">
        <v>25</v>
      </c>
      <c r="D12" s="301">
        <v>6</v>
      </c>
      <c r="E12" s="301"/>
      <c r="F12" s="82">
        <v>12</v>
      </c>
      <c r="G12" s="355">
        <f t="shared" si="0"/>
        <v>34.408</v>
      </c>
      <c r="H12" s="324">
        <v>34.408</v>
      </c>
      <c r="I12" s="355"/>
      <c r="J12" s="345">
        <f t="shared" si="2"/>
        <v>30.077</v>
      </c>
      <c r="K12" s="227">
        <v>30.077</v>
      </c>
      <c r="L12" s="345"/>
      <c r="M12" s="371">
        <f t="shared" si="3"/>
        <v>36.748</v>
      </c>
      <c r="N12" s="227">
        <v>36.748</v>
      </c>
      <c r="O12" s="371"/>
      <c r="P12" s="309">
        <f t="shared" si="4"/>
        <v>3.062333333333333</v>
      </c>
    </row>
    <row r="13" spans="1:16" ht="15">
      <c r="A13" s="307">
        <f t="shared" si="1"/>
        <v>6</v>
      </c>
      <c r="B13" s="81" t="s">
        <v>127</v>
      </c>
      <c r="C13" s="308" t="s">
        <v>25</v>
      </c>
      <c r="D13" s="301">
        <v>7</v>
      </c>
      <c r="E13" s="301" t="s">
        <v>17</v>
      </c>
      <c r="F13" s="82">
        <v>12</v>
      </c>
      <c r="G13" s="355">
        <f t="shared" si="0"/>
        <v>38.536</v>
      </c>
      <c r="H13" s="324">
        <v>38.536</v>
      </c>
      <c r="I13" s="355"/>
      <c r="J13" s="345">
        <f t="shared" si="2"/>
        <v>38.536</v>
      </c>
      <c r="K13" s="227">
        <v>38.536</v>
      </c>
      <c r="L13" s="345"/>
      <c r="M13" s="371">
        <f t="shared" si="3"/>
        <v>38.536</v>
      </c>
      <c r="N13" s="227">
        <v>38.536</v>
      </c>
      <c r="O13" s="371"/>
      <c r="P13" s="309">
        <f t="shared" si="4"/>
        <v>3.2113333333333336</v>
      </c>
    </row>
    <row r="14" spans="1:16" ht="15" customHeight="1">
      <c r="A14" s="307">
        <f t="shared" si="1"/>
        <v>7</v>
      </c>
      <c r="B14" s="81" t="s">
        <v>127</v>
      </c>
      <c r="C14" s="308" t="s">
        <v>25</v>
      </c>
      <c r="D14" s="301">
        <v>8</v>
      </c>
      <c r="E14" s="301"/>
      <c r="F14" s="82">
        <v>12</v>
      </c>
      <c r="G14" s="355">
        <f t="shared" si="0"/>
        <v>15.8481</v>
      </c>
      <c r="H14" s="324">
        <v>15.8481</v>
      </c>
      <c r="I14" s="355"/>
      <c r="J14" s="345">
        <f t="shared" si="2"/>
        <v>15.369</v>
      </c>
      <c r="K14" s="227">
        <v>15.369</v>
      </c>
      <c r="L14" s="345"/>
      <c r="M14" s="371">
        <f t="shared" si="3"/>
        <v>16.018</v>
      </c>
      <c r="N14" s="227">
        <v>16.018</v>
      </c>
      <c r="O14" s="371"/>
      <c r="P14" s="309">
        <f t="shared" si="4"/>
        <v>1.3348333333333333</v>
      </c>
    </row>
    <row r="15" spans="1:16" ht="15" customHeight="1">
      <c r="A15" s="307">
        <f t="shared" si="1"/>
        <v>8</v>
      </c>
      <c r="B15" s="81" t="s">
        <v>127</v>
      </c>
      <c r="C15" s="308" t="s">
        <v>25</v>
      </c>
      <c r="D15" s="301">
        <v>10</v>
      </c>
      <c r="E15" s="301"/>
      <c r="F15" s="82">
        <v>12</v>
      </c>
      <c r="G15" s="355">
        <f t="shared" si="0"/>
        <v>24.172</v>
      </c>
      <c r="H15" s="324">
        <v>24.172</v>
      </c>
      <c r="I15" s="355"/>
      <c r="J15" s="345">
        <f t="shared" si="2"/>
        <v>29.435</v>
      </c>
      <c r="K15" s="227">
        <v>29.435</v>
      </c>
      <c r="L15" s="345"/>
      <c r="M15" s="371">
        <f t="shared" si="3"/>
        <v>26.447</v>
      </c>
      <c r="N15" s="227">
        <v>26.447</v>
      </c>
      <c r="O15" s="371"/>
      <c r="P15" s="309">
        <f t="shared" si="4"/>
        <v>2.2039166666666667</v>
      </c>
    </row>
    <row r="16" spans="1:16" ht="15" customHeight="1">
      <c r="A16" s="307">
        <f t="shared" si="1"/>
        <v>9</v>
      </c>
      <c r="B16" s="81" t="s">
        <v>127</v>
      </c>
      <c r="C16" s="308" t="s">
        <v>25</v>
      </c>
      <c r="D16" s="301">
        <v>12</v>
      </c>
      <c r="E16" s="301"/>
      <c r="F16" s="82">
        <v>16</v>
      </c>
      <c r="G16" s="355">
        <f t="shared" si="0"/>
        <v>36.903</v>
      </c>
      <c r="H16" s="324">
        <v>36.903</v>
      </c>
      <c r="I16" s="355"/>
      <c r="J16" s="345">
        <f t="shared" si="2"/>
        <v>43.952</v>
      </c>
      <c r="K16" s="227">
        <v>43.952</v>
      </c>
      <c r="L16" s="345"/>
      <c r="M16" s="371">
        <f t="shared" si="3"/>
        <v>47.074</v>
      </c>
      <c r="N16" s="227">
        <v>47.074</v>
      </c>
      <c r="O16" s="371"/>
      <c r="P16" s="309">
        <f t="shared" si="4"/>
        <v>2.942125</v>
      </c>
    </row>
    <row r="17" spans="1:16" ht="15" customHeight="1">
      <c r="A17" s="307">
        <f t="shared" si="1"/>
        <v>10</v>
      </c>
      <c r="B17" s="81" t="s">
        <v>127</v>
      </c>
      <c r="C17" s="308" t="s">
        <v>25</v>
      </c>
      <c r="D17" s="301">
        <v>14</v>
      </c>
      <c r="E17" s="301"/>
      <c r="F17" s="82">
        <v>24</v>
      </c>
      <c r="G17" s="355">
        <f t="shared" si="0"/>
        <v>58.788</v>
      </c>
      <c r="H17" s="324">
        <v>58.788</v>
      </c>
      <c r="I17" s="310"/>
      <c r="J17" s="345">
        <f t="shared" si="2"/>
        <v>64.429</v>
      </c>
      <c r="K17" s="227">
        <v>64.429</v>
      </c>
      <c r="L17" s="310"/>
      <c r="M17" s="371">
        <f t="shared" si="3"/>
        <v>55.863</v>
      </c>
      <c r="N17" s="227">
        <v>55.863</v>
      </c>
      <c r="O17" s="310"/>
      <c r="P17" s="309">
        <f t="shared" si="4"/>
        <v>2.327625</v>
      </c>
    </row>
    <row r="18" spans="1:16" ht="15" customHeight="1">
      <c r="A18" s="307">
        <f t="shared" si="1"/>
        <v>11</v>
      </c>
      <c r="B18" s="81" t="s">
        <v>127</v>
      </c>
      <c r="C18" s="308" t="s">
        <v>25</v>
      </c>
      <c r="D18" s="301">
        <v>16</v>
      </c>
      <c r="E18" s="301"/>
      <c r="F18" s="82">
        <v>16</v>
      </c>
      <c r="G18" s="355">
        <f t="shared" si="0"/>
        <v>34.14</v>
      </c>
      <c r="H18" s="324">
        <v>34.14</v>
      </c>
      <c r="I18" s="310"/>
      <c r="J18" s="345">
        <f t="shared" si="2"/>
        <v>34.153</v>
      </c>
      <c r="K18" s="227">
        <v>34.153</v>
      </c>
      <c r="L18" s="310"/>
      <c r="M18" s="371">
        <f t="shared" si="3"/>
        <v>28.33</v>
      </c>
      <c r="N18" s="227">
        <v>28.33</v>
      </c>
      <c r="O18" s="310"/>
      <c r="P18" s="309">
        <f t="shared" si="4"/>
        <v>1.770625</v>
      </c>
    </row>
    <row r="19" spans="1:16" ht="15" customHeight="1">
      <c r="A19" s="307">
        <f t="shared" si="1"/>
        <v>12</v>
      </c>
      <c r="B19" s="81" t="s">
        <v>127</v>
      </c>
      <c r="C19" s="308" t="s">
        <v>25</v>
      </c>
      <c r="D19" s="301">
        <v>43</v>
      </c>
      <c r="E19" s="301" t="s">
        <v>17</v>
      </c>
      <c r="F19" s="82">
        <v>12</v>
      </c>
      <c r="G19" s="355">
        <f t="shared" si="0"/>
        <v>17.452</v>
      </c>
      <c r="H19" s="324">
        <v>17.452</v>
      </c>
      <c r="I19" s="310"/>
      <c r="J19" s="345">
        <f t="shared" si="2"/>
        <v>19.897</v>
      </c>
      <c r="K19" s="227">
        <v>19.897</v>
      </c>
      <c r="L19" s="310"/>
      <c r="M19" s="371">
        <f t="shared" si="3"/>
        <v>21.452</v>
      </c>
      <c r="N19" s="227">
        <v>21.452</v>
      </c>
      <c r="O19" s="310"/>
      <c r="P19" s="309">
        <f t="shared" si="4"/>
        <v>1.7876666666666667</v>
      </c>
    </row>
    <row r="20" spans="1:16" ht="15" customHeight="1">
      <c r="A20" s="307">
        <f t="shared" si="1"/>
        <v>13</v>
      </c>
      <c r="B20" s="81" t="s">
        <v>127</v>
      </c>
      <c r="C20" s="308" t="s">
        <v>25</v>
      </c>
      <c r="D20" s="301">
        <v>45</v>
      </c>
      <c r="E20" s="301" t="s">
        <v>17</v>
      </c>
      <c r="F20" s="82">
        <v>12</v>
      </c>
      <c r="G20" s="355">
        <f t="shared" si="0"/>
        <v>18.687</v>
      </c>
      <c r="H20" s="324">
        <v>18.687</v>
      </c>
      <c r="I20" s="310"/>
      <c r="J20" s="345">
        <f t="shared" si="2"/>
        <v>23.44</v>
      </c>
      <c r="K20" s="227">
        <v>23.44</v>
      </c>
      <c r="L20" s="310"/>
      <c r="M20" s="371">
        <f t="shared" si="3"/>
        <v>19.986</v>
      </c>
      <c r="N20" s="227">
        <v>19.986</v>
      </c>
      <c r="O20" s="310"/>
      <c r="P20" s="309">
        <f t="shared" si="4"/>
        <v>1.6655</v>
      </c>
    </row>
    <row r="21" spans="1:16" ht="15" customHeight="1">
      <c r="A21" s="307">
        <f t="shared" si="1"/>
        <v>14</v>
      </c>
      <c r="B21" s="81" t="s">
        <v>127</v>
      </c>
      <c r="C21" s="308" t="s">
        <v>25</v>
      </c>
      <c r="D21" s="301">
        <v>47</v>
      </c>
      <c r="E21" s="301" t="s">
        <v>17</v>
      </c>
      <c r="F21" s="82">
        <v>12</v>
      </c>
      <c r="G21" s="355">
        <f t="shared" si="0"/>
        <v>10.784</v>
      </c>
      <c r="H21" s="324">
        <v>10.784</v>
      </c>
      <c r="I21" s="310"/>
      <c r="J21" s="345">
        <f t="shared" si="2"/>
        <v>10.869</v>
      </c>
      <c r="K21" s="227">
        <v>10.869</v>
      </c>
      <c r="L21" s="310"/>
      <c r="M21" s="371">
        <f t="shared" si="3"/>
        <v>13.216</v>
      </c>
      <c r="N21" s="227">
        <v>13.216</v>
      </c>
      <c r="O21" s="310"/>
      <c r="P21" s="309">
        <f t="shared" si="4"/>
        <v>1.1013333333333333</v>
      </c>
    </row>
    <row r="22" spans="1:16" ht="15" customHeight="1">
      <c r="A22" s="307">
        <f t="shared" si="1"/>
        <v>15</v>
      </c>
      <c r="B22" s="81" t="s">
        <v>127</v>
      </c>
      <c r="C22" s="308" t="s">
        <v>25</v>
      </c>
      <c r="D22" s="301">
        <v>48</v>
      </c>
      <c r="E22" s="301"/>
      <c r="F22" s="82">
        <v>12</v>
      </c>
      <c r="G22" s="355">
        <f t="shared" si="0"/>
        <v>18.39</v>
      </c>
      <c r="H22" s="324">
        <v>18.39</v>
      </c>
      <c r="I22" s="310"/>
      <c r="J22" s="345">
        <f t="shared" si="2"/>
        <v>21.822</v>
      </c>
      <c r="K22" s="227">
        <v>21.822</v>
      </c>
      <c r="L22" s="310"/>
      <c r="M22" s="371">
        <f t="shared" si="3"/>
        <v>20.432</v>
      </c>
      <c r="N22" s="227">
        <v>20.432</v>
      </c>
      <c r="O22" s="310"/>
      <c r="P22" s="309">
        <f t="shared" si="4"/>
        <v>1.7026666666666666</v>
      </c>
    </row>
    <row r="23" spans="1:16" ht="15" customHeight="1" collapsed="1">
      <c r="A23" s="307">
        <f t="shared" si="1"/>
        <v>16</v>
      </c>
      <c r="B23" s="81" t="s">
        <v>127</v>
      </c>
      <c r="C23" s="308" t="s">
        <v>25</v>
      </c>
      <c r="D23" s="301">
        <v>48</v>
      </c>
      <c r="E23" s="301" t="s">
        <v>59</v>
      </c>
      <c r="F23" s="82">
        <v>12</v>
      </c>
      <c r="G23" s="355">
        <f t="shared" si="0"/>
        <v>25.692</v>
      </c>
      <c r="H23" s="324">
        <v>25.692</v>
      </c>
      <c r="I23" s="310"/>
      <c r="J23" s="345">
        <f t="shared" si="2"/>
        <v>35.329</v>
      </c>
      <c r="K23" s="227">
        <v>35.329</v>
      </c>
      <c r="L23" s="310"/>
      <c r="M23" s="371">
        <f t="shared" si="3"/>
        <v>20.436</v>
      </c>
      <c r="N23" s="227">
        <v>20.436</v>
      </c>
      <c r="O23" s="310"/>
      <c r="P23" s="309">
        <f t="shared" si="4"/>
        <v>1.703</v>
      </c>
    </row>
    <row r="24" spans="1:16" ht="15" customHeight="1">
      <c r="A24" s="307">
        <f t="shared" si="1"/>
        <v>17</v>
      </c>
      <c r="B24" s="81" t="s">
        <v>127</v>
      </c>
      <c r="C24" s="311" t="s">
        <v>47</v>
      </c>
      <c r="D24" s="301">
        <v>4</v>
      </c>
      <c r="E24" s="301"/>
      <c r="F24" s="82">
        <v>16</v>
      </c>
      <c r="G24" s="355">
        <f t="shared" si="0"/>
        <v>36.897</v>
      </c>
      <c r="H24" s="324">
        <v>36.897</v>
      </c>
      <c r="I24" s="310"/>
      <c r="J24" s="345">
        <f t="shared" si="2"/>
        <v>33.356</v>
      </c>
      <c r="K24" s="227">
        <v>33.356</v>
      </c>
      <c r="L24" s="310"/>
      <c r="M24" s="371">
        <f t="shared" si="3"/>
        <v>34.237</v>
      </c>
      <c r="N24" s="227">
        <v>34.237</v>
      </c>
      <c r="O24" s="310"/>
      <c r="P24" s="309">
        <f t="shared" si="4"/>
        <v>2.1398125</v>
      </c>
    </row>
    <row r="25" spans="1:16" ht="15" customHeight="1">
      <c r="A25" s="307">
        <f>1+A24</f>
        <v>18</v>
      </c>
      <c r="B25" s="81" t="s">
        <v>127</v>
      </c>
      <c r="C25" s="311" t="s">
        <v>47</v>
      </c>
      <c r="D25" s="301">
        <v>5</v>
      </c>
      <c r="E25" s="301"/>
      <c r="F25" s="82">
        <v>24</v>
      </c>
      <c r="G25" s="355">
        <f t="shared" si="0"/>
        <v>38.189</v>
      </c>
      <c r="H25" s="324">
        <v>38.189</v>
      </c>
      <c r="I25" s="310"/>
      <c r="J25" s="345">
        <f t="shared" si="2"/>
        <v>47.184</v>
      </c>
      <c r="K25" s="227">
        <v>47.184</v>
      </c>
      <c r="L25" s="310"/>
      <c r="M25" s="371">
        <f t="shared" si="3"/>
        <v>50.318</v>
      </c>
      <c r="N25" s="227">
        <v>50.318</v>
      </c>
      <c r="O25" s="310"/>
      <c r="P25" s="309">
        <f t="shared" si="4"/>
        <v>2.0965833333333332</v>
      </c>
    </row>
    <row r="26" spans="1:16" ht="15" customHeight="1">
      <c r="A26" s="307">
        <f t="shared" si="1"/>
        <v>19</v>
      </c>
      <c r="B26" s="81" t="s">
        <v>127</v>
      </c>
      <c r="C26" s="311" t="s">
        <v>47</v>
      </c>
      <c r="D26" s="301">
        <v>5</v>
      </c>
      <c r="E26" s="301" t="s">
        <v>17</v>
      </c>
      <c r="F26" s="82">
        <v>12</v>
      </c>
      <c r="G26" s="355">
        <f t="shared" si="0"/>
        <v>35.188</v>
      </c>
      <c r="H26" s="324">
        <v>35.188</v>
      </c>
      <c r="I26" s="310"/>
      <c r="J26" s="345">
        <f t="shared" si="2"/>
        <v>41.968</v>
      </c>
      <c r="K26" s="227">
        <v>41.968</v>
      </c>
      <c r="L26" s="310"/>
      <c r="M26" s="371">
        <f t="shared" si="3"/>
        <v>31.082</v>
      </c>
      <c r="N26" s="227">
        <v>31.082</v>
      </c>
      <c r="O26" s="310"/>
      <c r="P26" s="309">
        <f t="shared" si="4"/>
        <v>2.5901666666666667</v>
      </c>
    </row>
    <row r="27" spans="1:16" ht="15" customHeight="1">
      <c r="A27" s="307">
        <f>1+A26</f>
        <v>20</v>
      </c>
      <c r="B27" s="81" t="s">
        <v>127</v>
      </c>
      <c r="C27" s="77" t="s">
        <v>21</v>
      </c>
      <c r="D27" s="301">
        <v>3</v>
      </c>
      <c r="E27" s="301"/>
      <c r="F27" s="82">
        <v>5</v>
      </c>
      <c r="G27" s="355">
        <f t="shared" si="0"/>
        <v>35.548</v>
      </c>
      <c r="H27" s="324">
        <v>35.548</v>
      </c>
      <c r="I27" s="310"/>
      <c r="J27" s="345">
        <f t="shared" si="2"/>
        <v>38.976</v>
      </c>
      <c r="K27" s="227">
        <v>38.976</v>
      </c>
      <c r="L27" s="310"/>
      <c r="M27" s="371">
        <f t="shared" si="3"/>
        <v>39.001</v>
      </c>
      <c r="N27" s="227">
        <v>39.001</v>
      </c>
      <c r="O27" s="310"/>
      <c r="P27" s="309">
        <f t="shared" si="4"/>
        <v>7.800199999999999</v>
      </c>
    </row>
    <row r="28" spans="1:16" ht="15" customHeight="1">
      <c r="A28" s="307">
        <f>1+A27</f>
        <v>21</v>
      </c>
      <c r="B28" s="81" t="s">
        <v>127</v>
      </c>
      <c r="C28" s="77" t="s">
        <v>21</v>
      </c>
      <c r="D28" s="301">
        <v>5</v>
      </c>
      <c r="E28" s="301"/>
      <c r="F28" s="82">
        <v>8</v>
      </c>
      <c r="G28" s="355">
        <f t="shared" si="0"/>
        <v>24.052</v>
      </c>
      <c r="H28" s="324">
        <v>24.052</v>
      </c>
      <c r="I28" s="310"/>
      <c r="J28" s="345">
        <f t="shared" si="2"/>
        <v>24.613</v>
      </c>
      <c r="K28" s="227">
        <v>24.613</v>
      </c>
      <c r="L28" s="310"/>
      <c r="M28" s="371">
        <f t="shared" si="3"/>
        <v>12.908</v>
      </c>
      <c r="N28" s="227">
        <v>12.908</v>
      </c>
      <c r="O28" s="310"/>
      <c r="P28" s="309">
        <f t="shared" si="4"/>
        <v>1.6135</v>
      </c>
    </row>
    <row r="29" spans="1:16" ht="15" customHeight="1">
      <c r="A29" s="307">
        <f aca="true" t="shared" si="5" ref="A29:A121">1+A28</f>
        <v>22</v>
      </c>
      <c r="B29" s="81" t="s">
        <v>127</v>
      </c>
      <c r="C29" s="77" t="s">
        <v>21</v>
      </c>
      <c r="D29" s="301">
        <v>8</v>
      </c>
      <c r="E29" s="301"/>
      <c r="F29" s="82">
        <v>12</v>
      </c>
      <c r="G29" s="355">
        <f t="shared" si="0"/>
        <v>41.898</v>
      </c>
      <c r="H29" s="324">
        <v>41.898</v>
      </c>
      <c r="I29" s="310"/>
      <c r="J29" s="345">
        <f t="shared" si="2"/>
        <v>35.317</v>
      </c>
      <c r="K29" s="227">
        <v>35.317</v>
      </c>
      <c r="L29" s="310"/>
      <c r="M29" s="371">
        <f t="shared" si="3"/>
        <v>36.227</v>
      </c>
      <c r="N29" s="227">
        <v>36.227</v>
      </c>
      <c r="O29" s="310"/>
      <c r="P29" s="309">
        <f t="shared" si="4"/>
        <v>3.0189166666666662</v>
      </c>
    </row>
    <row r="30" spans="1:16" ht="15" customHeight="1">
      <c r="A30" s="307">
        <f t="shared" si="5"/>
        <v>23</v>
      </c>
      <c r="B30" s="81" t="s">
        <v>127</v>
      </c>
      <c r="C30" s="77" t="s">
        <v>19</v>
      </c>
      <c r="D30" s="301">
        <v>10</v>
      </c>
      <c r="E30" s="301"/>
      <c r="F30" s="82">
        <v>72</v>
      </c>
      <c r="G30" s="355">
        <f t="shared" si="0"/>
        <v>475.263</v>
      </c>
      <c r="H30" s="324">
        <v>475.263</v>
      </c>
      <c r="I30" s="310"/>
      <c r="J30" s="345">
        <f t="shared" si="2"/>
        <v>435.385</v>
      </c>
      <c r="K30" s="227">
        <v>435.385</v>
      </c>
      <c r="L30" s="310"/>
      <c r="M30" s="371">
        <f t="shared" si="3"/>
        <v>435.56</v>
      </c>
      <c r="N30" s="227">
        <v>435.56</v>
      </c>
      <c r="O30" s="310"/>
      <c r="P30" s="309">
        <f t="shared" si="4"/>
        <v>6.049444444444444</v>
      </c>
    </row>
    <row r="31" spans="1:16" ht="15" customHeight="1">
      <c r="A31" s="307">
        <f t="shared" si="5"/>
        <v>24</v>
      </c>
      <c r="B31" s="81" t="s">
        <v>127</v>
      </c>
      <c r="C31" s="77" t="s">
        <v>19</v>
      </c>
      <c r="D31" s="301">
        <v>22</v>
      </c>
      <c r="E31" s="301"/>
      <c r="F31" s="82">
        <v>48</v>
      </c>
      <c r="G31" s="355">
        <f t="shared" si="0"/>
        <v>145.301</v>
      </c>
      <c r="H31" s="324">
        <v>145.301</v>
      </c>
      <c r="I31" s="310"/>
      <c r="J31" s="345">
        <f t="shared" si="2"/>
        <v>169.254</v>
      </c>
      <c r="K31" s="227">
        <v>169.254</v>
      </c>
      <c r="L31" s="310"/>
      <c r="M31" s="371">
        <f t="shared" si="3"/>
        <v>182.354</v>
      </c>
      <c r="N31" s="227">
        <v>182.354</v>
      </c>
      <c r="O31" s="310"/>
      <c r="P31" s="309">
        <f t="shared" si="4"/>
        <v>3.799041666666667</v>
      </c>
    </row>
    <row r="32" spans="1:16" ht="15" customHeight="1">
      <c r="A32" s="307">
        <f t="shared" si="5"/>
        <v>25</v>
      </c>
      <c r="B32" s="81" t="s">
        <v>127</v>
      </c>
      <c r="C32" s="77" t="s">
        <v>60</v>
      </c>
      <c r="D32" s="301">
        <v>4</v>
      </c>
      <c r="E32" s="301"/>
      <c r="F32" s="82">
        <v>12</v>
      </c>
      <c r="G32" s="355">
        <f t="shared" si="0"/>
        <v>41.368</v>
      </c>
      <c r="H32" s="324">
        <v>41.368</v>
      </c>
      <c r="I32" s="310"/>
      <c r="J32" s="345">
        <f t="shared" si="2"/>
        <v>51.229</v>
      </c>
      <c r="K32" s="227">
        <v>51.229</v>
      </c>
      <c r="L32" s="310"/>
      <c r="M32" s="371">
        <f t="shared" si="3"/>
        <v>55.691</v>
      </c>
      <c r="N32" s="227">
        <v>55.691</v>
      </c>
      <c r="O32" s="310"/>
      <c r="P32" s="309">
        <f t="shared" si="4"/>
        <v>4.640916666666667</v>
      </c>
    </row>
    <row r="33" spans="1:16" ht="15" customHeight="1">
      <c r="A33" s="307">
        <f t="shared" si="5"/>
        <v>26</v>
      </c>
      <c r="B33" s="81" t="s">
        <v>127</v>
      </c>
      <c r="C33" s="77" t="s">
        <v>60</v>
      </c>
      <c r="D33" s="353">
        <v>16</v>
      </c>
      <c r="E33" s="353"/>
      <c r="F33" s="82">
        <v>27</v>
      </c>
      <c r="J33" s="355">
        <f t="shared" si="2"/>
        <v>31.051</v>
      </c>
      <c r="K33" s="227">
        <v>31.051</v>
      </c>
      <c r="L33" s="310"/>
      <c r="M33" s="371">
        <f t="shared" si="3"/>
        <v>94.132</v>
      </c>
      <c r="N33" s="227">
        <v>94.132</v>
      </c>
      <c r="O33" s="310"/>
      <c r="P33" s="309">
        <f t="shared" si="4"/>
        <v>3.4863703703703703</v>
      </c>
    </row>
    <row r="34" spans="1:16" ht="15" customHeight="1">
      <c r="A34" s="307">
        <f t="shared" si="5"/>
        <v>27</v>
      </c>
      <c r="B34" s="81" t="s">
        <v>127</v>
      </c>
      <c r="C34" s="77" t="s">
        <v>60</v>
      </c>
      <c r="D34" s="301">
        <v>9</v>
      </c>
      <c r="E34" s="301" t="s">
        <v>17</v>
      </c>
      <c r="F34" s="82">
        <v>25</v>
      </c>
      <c r="G34" s="355">
        <f aca="true" t="shared" si="6" ref="G34:G53">H34+I34</f>
        <v>196.818</v>
      </c>
      <c r="H34" s="324">
        <v>196.818</v>
      </c>
      <c r="I34" s="310"/>
      <c r="J34" s="345">
        <f t="shared" si="2"/>
        <v>225.873</v>
      </c>
      <c r="K34" s="227">
        <v>225.873</v>
      </c>
      <c r="L34" s="310"/>
      <c r="M34" s="371">
        <f t="shared" si="3"/>
        <v>197.712</v>
      </c>
      <c r="N34" s="227">
        <v>197.712</v>
      </c>
      <c r="O34" s="310"/>
      <c r="P34" s="309">
        <f t="shared" si="4"/>
        <v>7.90848</v>
      </c>
    </row>
    <row r="35" spans="1:16" ht="15" customHeight="1">
      <c r="A35" s="307">
        <f t="shared" si="5"/>
        <v>28</v>
      </c>
      <c r="B35" s="81" t="s">
        <v>127</v>
      </c>
      <c r="C35" s="77" t="s">
        <v>133</v>
      </c>
      <c r="D35" s="301">
        <v>3</v>
      </c>
      <c r="E35" s="301"/>
      <c r="F35" s="82">
        <v>8</v>
      </c>
      <c r="G35" s="355">
        <f t="shared" si="6"/>
        <v>23.14</v>
      </c>
      <c r="H35" s="324">
        <v>23.14</v>
      </c>
      <c r="I35" s="310"/>
      <c r="J35" s="345">
        <f t="shared" si="2"/>
        <v>25.679</v>
      </c>
      <c r="K35" s="227">
        <v>25.679</v>
      </c>
      <c r="L35" s="310"/>
      <c r="M35" s="371">
        <f t="shared" si="3"/>
        <v>24.762</v>
      </c>
      <c r="N35" s="227">
        <v>24.762</v>
      </c>
      <c r="O35" s="310"/>
      <c r="P35" s="309">
        <f t="shared" si="4"/>
        <v>3.09525</v>
      </c>
    </row>
    <row r="36" spans="1:16" ht="15" customHeight="1">
      <c r="A36" s="307">
        <f t="shared" si="5"/>
        <v>29</v>
      </c>
      <c r="B36" s="81" t="s">
        <v>127</v>
      </c>
      <c r="C36" s="77" t="s">
        <v>133</v>
      </c>
      <c r="D36" s="301">
        <v>4</v>
      </c>
      <c r="E36" s="301"/>
      <c r="F36" s="82">
        <v>12</v>
      </c>
      <c r="G36" s="355">
        <f t="shared" si="6"/>
        <v>7.982</v>
      </c>
      <c r="H36" s="324">
        <v>7.982</v>
      </c>
      <c r="J36" s="345">
        <f t="shared" si="2"/>
        <v>10.14</v>
      </c>
      <c r="K36" s="227">
        <v>10.14</v>
      </c>
      <c r="L36" s="263"/>
      <c r="M36" s="371">
        <f t="shared" si="3"/>
        <v>9.264</v>
      </c>
      <c r="N36" s="227">
        <v>9.264</v>
      </c>
      <c r="O36" s="263"/>
      <c r="P36" s="309">
        <f t="shared" si="4"/>
        <v>0.7719999999999999</v>
      </c>
    </row>
    <row r="37" spans="1:16" ht="15" customHeight="1">
      <c r="A37" s="307">
        <f t="shared" si="5"/>
        <v>30</v>
      </c>
      <c r="B37" s="81" t="s">
        <v>127</v>
      </c>
      <c r="C37" s="77" t="s">
        <v>134</v>
      </c>
      <c r="D37" s="301">
        <v>17</v>
      </c>
      <c r="E37" s="301" t="s">
        <v>17</v>
      </c>
      <c r="F37" s="82">
        <v>8</v>
      </c>
      <c r="G37" s="355">
        <f t="shared" si="6"/>
        <v>36.911</v>
      </c>
      <c r="H37" s="324">
        <v>36.911</v>
      </c>
      <c r="J37" s="345">
        <f t="shared" si="2"/>
        <v>42.912</v>
      </c>
      <c r="K37" s="227">
        <v>42.912</v>
      </c>
      <c r="L37" s="263"/>
      <c r="M37" s="371">
        <f t="shared" si="3"/>
        <v>44.894</v>
      </c>
      <c r="N37" s="227">
        <v>44.894</v>
      </c>
      <c r="O37" s="263"/>
      <c r="P37" s="309">
        <f t="shared" si="4"/>
        <v>5.61175</v>
      </c>
    </row>
    <row r="38" spans="1:16" ht="15" customHeight="1">
      <c r="A38" s="307">
        <f t="shared" si="5"/>
        <v>31</v>
      </c>
      <c r="B38" s="81" t="s">
        <v>127</v>
      </c>
      <c r="C38" s="77" t="s">
        <v>134</v>
      </c>
      <c r="D38" s="301">
        <v>21</v>
      </c>
      <c r="E38" s="301"/>
      <c r="F38" s="82">
        <v>8</v>
      </c>
      <c r="G38" s="355">
        <f t="shared" si="6"/>
        <v>18.573</v>
      </c>
      <c r="H38" s="324">
        <v>18.573</v>
      </c>
      <c r="J38" s="345">
        <f t="shared" si="2"/>
        <v>21.13</v>
      </c>
      <c r="K38" s="227">
        <v>21.13</v>
      </c>
      <c r="L38" s="263"/>
      <c r="M38" s="371">
        <f t="shared" si="3"/>
        <v>15.764</v>
      </c>
      <c r="N38" s="227">
        <v>15.764</v>
      </c>
      <c r="O38" s="263"/>
      <c r="P38" s="309">
        <f t="shared" si="4"/>
        <v>1.9705</v>
      </c>
    </row>
    <row r="39" spans="1:16" ht="15" customHeight="1">
      <c r="A39" s="307">
        <f t="shared" si="5"/>
        <v>32</v>
      </c>
      <c r="B39" s="81" t="s">
        <v>127</v>
      </c>
      <c r="C39" s="77" t="s">
        <v>134</v>
      </c>
      <c r="D39" s="301">
        <v>23</v>
      </c>
      <c r="E39" s="301"/>
      <c r="F39" s="82">
        <v>12</v>
      </c>
      <c r="G39" s="355">
        <f t="shared" si="6"/>
        <v>34.259</v>
      </c>
      <c r="H39" s="324">
        <v>34.259</v>
      </c>
      <c r="J39" s="345">
        <f t="shared" si="2"/>
        <v>38.264</v>
      </c>
      <c r="K39" s="227">
        <v>38.264</v>
      </c>
      <c r="L39" s="263"/>
      <c r="M39" s="371">
        <f t="shared" si="3"/>
        <v>40.876</v>
      </c>
      <c r="N39" s="227">
        <v>40.876</v>
      </c>
      <c r="O39" s="263"/>
      <c r="P39" s="309">
        <f t="shared" si="4"/>
        <v>3.406333333333333</v>
      </c>
    </row>
    <row r="40" spans="1:16" ht="15" customHeight="1">
      <c r="A40" s="307">
        <f t="shared" si="5"/>
        <v>33</v>
      </c>
      <c r="B40" s="81" t="s">
        <v>127</v>
      </c>
      <c r="C40" s="77" t="s">
        <v>61</v>
      </c>
      <c r="D40" s="301">
        <v>4</v>
      </c>
      <c r="E40" s="301"/>
      <c r="F40" s="82">
        <v>12</v>
      </c>
      <c r="G40" s="355">
        <f t="shared" si="6"/>
        <v>27.344</v>
      </c>
      <c r="H40" s="324">
        <v>27.344</v>
      </c>
      <c r="I40" s="310"/>
      <c r="J40" s="345">
        <f t="shared" si="2"/>
        <v>32.358</v>
      </c>
      <c r="K40" s="227">
        <v>32.358</v>
      </c>
      <c r="L40" s="310"/>
      <c r="M40" s="371">
        <f t="shared" si="3"/>
        <v>34.573</v>
      </c>
      <c r="N40" s="227">
        <v>34.573</v>
      </c>
      <c r="O40" s="310"/>
      <c r="P40" s="309">
        <f t="shared" si="4"/>
        <v>2.881083333333333</v>
      </c>
    </row>
    <row r="41" spans="1:16" ht="15" customHeight="1">
      <c r="A41" s="307">
        <f t="shared" si="5"/>
        <v>34</v>
      </c>
      <c r="B41" s="81" t="s">
        <v>127</v>
      </c>
      <c r="C41" s="77" t="s">
        <v>61</v>
      </c>
      <c r="D41" s="301">
        <v>8</v>
      </c>
      <c r="E41" s="301" t="s">
        <v>17</v>
      </c>
      <c r="F41" s="82">
        <v>12</v>
      </c>
      <c r="G41" s="355">
        <f t="shared" si="6"/>
        <v>20.797</v>
      </c>
      <c r="H41" s="324">
        <v>20.797</v>
      </c>
      <c r="I41" s="310"/>
      <c r="J41" s="345">
        <f t="shared" si="2"/>
        <v>20.843</v>
      </c>
      <c r="K41" s="227">
        <v>20.843</v>
      </c>
      <c r="L41" s="310"/>
      <c r="M41" s="371">
        <f t="shared" si="3"/>
        <v>22.594</v>
      </c>
      <c r="N41" s="227">
        <v>22.594</v>
      </c>
      <c r="O41" s="310"/>
      <c r="P41" s="309">
        <f t="shared" si="4"/>
        <v>1.8828333333333334</v>
      </c>
    </row>
    <row r="42" spans="1:16" ht="15" customHeight="1">
      <c r="A42" s="307">
        <f t="shared" si="5"/>
        <v>35</v>
      </c>
      <c r="B42" s="81" t="s">
        <v>127</v>
      </c>
      <c r="C42" s="77" t="s">
        <v>61</v>
      </c>
      <c r="D42" s="301">
        <v>9</v>
      </c>
      <c r="E42" s="301"/>
      <c r="F42" s="82">
        <v>12</v>
      </c>
      <c r="G42" s="355">
        <f t="shared" si="6"/>
        <v>23.207</v>
      </c>
      <c r="H42" s="324">
        <v>23.207</v>
      </c>
      <c r="I42" s="310"/>
      <c r="J42" s="345">
        <f t="shared" si="2"/>
        <v>24.476</v>
      </c>
      <c r="K42" s="227">
        <v>24.476</v>
      </c>
      <c r="L42" s="310"/>
      <c r="M42" s="371">
        <f t="shared" si="3"/>
        <v>29.39</v>
      </c>
      <c r="N42" s="227">
        <v>29.39</v>
      </c>
      <c r="O42" s="310"/>
      <c r="P42" s="309">
        <f t="shared" si="4"/>
        <v>2.4491666666666667</v>
      </c>
    </row>
    <row r="43" spans="1:16" ht="15" customHeight="1">
      <c r="A43" s="307">
        <f t="shared" si="5"/>
        <v>36</v>
      </c>
      <c r="B43" s="81" t="s">
        <v>127</v>
      </c>
      <c r="C43" s="77" t="s">
        <v>61</v>
      </c>
      <c r="D43" s="301">
        <v>10</v>
      </c>
      <c r="E43" s="301"/>
      <c r="F43" s="82">
        <v>12</v>
      </c>
      <c r="G43" s="355">
        <f t="shared" si="6"/>
        <v>58.91</v>
      </c>
      <c r="H43" s="324">
        <v>58.91</v>
      </c>
      <c r="I43" s="310"/>
      <c r="J43" s="345">
        <f t="shared" si="2"/>
        <v>68.059</v>
      </c>
      <c r="K43" s="227">
        <v>68.059</v>
      </c>
      <c r="L43" s="310"/>
      <c r="M43" s="371">
        <f t="shared" si="3"/>
        <v>66.293</v>
      </c>
      <c r="N43" s="227">
        <v>66.293</v>
      </c>
      <c r="O43" s="310"/>
      <c r="P43" s="309">
        <f t="shared" si="4"/>
        <v>5.524416666666667</v>
      </c>
    </row>
    <row r="44" spans="1:16" ht="15" customHeight="1">
      <c r="A44" s="307">
        <f t="shared" si="5"/>
        <v>37</v>
      </c>
      <c r="B44" s="81" t="s">
        <v>127</v>
      </c>
      <c r="C44" s="77" t="s">
        <v>61</v>
      </c>
      <c r="D44" s="301">
        <v>12</v>
      </c>
      <c r="E44" s="301"/>
      <c r="F44" s="82">
        <v>12</v>
      </c>
      <c r="G44" s="355">
        <f t="shared" si="6"/>
        <v>30.299</v>
      </c>
      <c r="H44" s="324">
        <v>30.299</v>
      </c>
      <c r="I44" s="310"/>
      <c r="J44" s="345">
        <f t="shared" si="2"/>
        <v>31.716</v>
      </c>
      <c r="K44" s="227">
        <v>31.716</v>
      </c>
      <c r="L44" s="310"/>
      <c r="M44" s="371">
        <f t="shared" si="3"/>
        <v>33.297</v>
      </c>
      <c r="N44" s="227">
        <v>33.297</v>
      </c>
      <c r="O44" s="310"/>
      <c r="P44" s="309">
        <f t="shared" si="4"/>
        <v>2.7747499999999996</v>
      </c>
    </row>
    <row r="45" spans="1:16" ht="15" customHeight="1">
      <c r="A45" s="307">
        <f t="shared" si="5"/>
        <v>38</v>
      </c>
      <c r="B45" s="81" t="s">
        <v>127</v>
      </c>
      <c r="C45" s="77" t="s">
        <v>61</v>
      </c>
      <c r="D45" s="301">
        <v>12</v>
      </c>
      <c r="E45" s="301" t="s">
        <v>17</v>
      </c>
      <c r="F45" s="82">
        <v>12</v>
      </c>
      <c r="G45" s="355">
        <f t="shared" si="6"/>
        <v>25.599</v>
      </c>
      <c r="H45" s="324">
        <v>25.599</v>
      </c>
      <c r="I45" s="310"/>
      <c r="J45" s="345">
        <f t="shared" si="2"/>
        <v>25.599</v>
      </c>
      <c r="K45" s="227">
        <v>25.599</v>
      </c>
      <c r="L45" s="310"/>
      <c r="M45" s="371">
        <f t="shared" si="3"/>
        <v>25.594</v>
      </c>
      <c r="N45" s="227">
        <v>25.594</v>
      </c>
      <c r="O45" s="310"/>
      <c r="P45" s="309">
        <f t="shared" si="4"/>
        <v>2.1328333333333336</v>
      </c>
    </row>
    <row r="46" spans="1:16" ht="15" customHeight="1">
      <c r="A46" s="307">
        <f t="shared" si="5"/>
        <v>39</v>
      </c>
      <c r="B46" s="81" t="s">
        <v>127</v>
      </c>
      <c r="C46" s="77" t="s">
        <v>61</v>
      </c>
      <c r="D46" s="301">
        <v>13</v>
      </c>
      <c r="E46" s="301"/>
      <c r="F46" s="82">
        <v>12</v>
      </c>
      <c r="G46" s="355">
        <f t="shared" si="6"/>
        <v>30.34</v>
      </c>
      <c r="H46" s="324">
        <v>30.34</v>
      </c>
      <c r="I46" s="310"/>
      <c r="J46" s="345">
        <f t="shared" si="2"/>
        <v>37.694</v>
      </c>
      <c r="K46" s="227">
        <v>37.694</v>
      </c>
      <c r="L46" s="310"/>
      <c r="M46" s="371">
        <f t="shared" si="3"/>
        <v>40.1</v>
      </c>
      <c r="N46" s="227">
        <v>40.1</v>
      </c>
      <c r="O46" s="310"/>
      <c r="P46" s="309">
        <f t="shared" si="4"/>
        <v>3.341666666666667</v>
      </c>
    </row>
    <row r="47" spans="1:16" ht="15" customHeight="1">
      <c r="A47" s="307">
        <f t="shared" si="5"/>
        <v>40</v>
      </c>
      <c r="B47" s="81" t="s">
        <v>127</v>
      </c>
      <c r="C47" s="77" t="s">
        <v>62</v>
      </c>
      <c r="D47" s="301">
        <v>3</v>
      </c>
      <c r="E47" s="301"/>
      <c r="F47" s="82">
        <v>2</v>
      </c>
      <c r="G47" s="355">
        <f t="shared" si="6"/>
        <v>7.278</v>
      </c>
      <c r="H47" s="324">
        <v>7.278</v>
      </c>
      <c r="I47" s="310"/>
      <c r="J47" s="345">
        <f t="shared" si="2"/>
        <v>7.278</v>
      </c>
      <c r="K47" s="227">
        <v>7.278</v>
      </c>
      <c r="L47" s="310"/>
      <c r="M47" s="371">
        <f t="shared" si="3"/>
        <v>7.278</v>
      </c>
      <c r="N47" s="227">
        <v>7.278</v>
      </c>
      <c r="O47" s="310"/>
      <c r="P47" s="309">
        <f t="shared" si="4"/>
        <v>3.639</v>
      </c>
    </row>
    <row r="48" spans="1:16" ht="15" customHeight="1">
      <c r="A48" s="307">
        <f t="shared" si="5"/>
        <v>41</v>
      </c>
      <c r="B48" s="81" t="s">
        <v>127</v>
      </c>
      <c r="C48" s="77" t="s">
        <v>16</v>
      </c>
      <c r="D48" s="301">
        <v>16</v>
      </c>
      <c r="E48" s="301"/>
      <c r="F48" s="82">
        <v>13</v>
      </c>
      <c r="G48" s="355">
        <f t="shared" si="6"/>
        <v>49.194</v>
      </c>
      <c r="H48" s="324">
        <v>49.194</v>
      </c>
      <c r="I48" s="310"/>
      <c r="J48" s="345">
        <f t="shared" si="2"/>
        <v>54.309</v>
      </c>
      <c r="K48" s="227">
        <v>54.309</v>
      </c>
      <c r="L48" s="310"/>
      <c r="M48" s="371">
        <f t="shared" si="3"/>
        <v>66.285</v>
      </c>
      <c r="N48" s="227">
        <v>66.285</v>
      </c>
      <c r="O48" s="310"/>
      <c r="P48" s="309">
        <f t="shared" si="4"/>
        <v>5.098846153846154</v>
      </c>
    </row>
    <row r="49" spans="1:16" ht="15" customHeight="1">
      <c r="A49" s="307">
        <f t="shared" si="5"/>
        <v>42</v>
      </c>
      <c r="B49" s="81" t="s">
        <v>127</v>
      </c>
      <c r="C49" s="77" t="s">
        <v>16</v>
      </c>
      <c r="D49" s="301">
        <v>18</v>
      </c>
      <c r="E49" s="301"/>
      <c r="F49" s="82">
        <v>12</v>
      </c>
      <c r="G49" s="355">
        <f t="shared" si="6"/>
        <v>21.732</v>
      </c>
      <c r="H49" s="324">
        <v>21.732</v>
      </c>
      <c r="I49" s="310"/>
      <c r="J49" s="345">
        <f t="shared" si="2"/>
        <v>26.705</v>
      </c>
      <c r="K49" s="227">
        <v>26.705</v>
      </c>
      <c r="L49" s="310"/>
      <c r="M49" s="371">
        <f t="shared" si="3"/>
        <v>27.765</v>
      </c>
      <c r="N49" s="227">
        <v>27.765</v>
      </c>
      <c r="O49" s="310"/>
      <c r="P49" s="309">
        <f t="shared" si="4"/>
        <v>2.31375</v>
      </c>
    </row>
    <row r="50" spans="1:16" ht="15" customHeight="1">
      <c r="A50" s="307">
        <f t="shared" si="5"/>
        <v>43</v>
      </c>
      <c r="B50" s="81" t="s">
        <v>127</v>
      </c>
      <c r="C50" s="77" t="s">
        <v>16</v>
      </c>
      <c r="D50" s="319">
        <v>26</v>
      </c>
      <c r="E50" s="319"/>
      <c r="F50" s="82">
        <v>12</v>
      </c>
      <c r="G50" s="355">
        <f t="shared" si="6"/>
        <v>31.684</v>
      </c>
      <c r="H50" s="324">
        <v>31.684</v>
      </c>
      <c r="I50" s="310"/>
      <c r="J50" s="345">
        <f t="shared" si="2"/>
        <v>31.685</v>
      </c>
      <c r="K50" s="227">
        <v>31.685</v>
      </c>
      <c r="L50" s="310"/>
      <c r="M50" s="371">
        <f t="shared" si="3"/>
        <v>34.568</v>
      </c>
      <c r="N50" s="227">
        <v>34.568</v>
      </c>
      <c r="O50" s="310"/>
      <c r="P50" s="309">
        <f t="shared" si="4"/>
        <v>2.8806666666666665</v>
      </c>
    </row>
    <row r="51" spans="1:16" ht="15" customHeight="1">
      <c r="A51" s="307">
        <f t="shared" si="5"/>
        <v>44</v>
      </c>
      <c r="B51" s="81" t="s">
        <v>127</v>
      </c>
      <c r="C51" s="77" t="s">
        <v>16</v>
      </c>
      <c r="D51" s="301">
        <v>28</v>
      </c>
      <c r="E51" s="301"/>
      <c r="F51" s="82">
        <v>8</v>
      </c>
      <c r="G51" s="355">
        <f t="shared" si="6"/>
        <v>16.369</v>
      </c>
      <c r="H51" s="324">
        <v>16.369</v>
      </c>
      <c r="I51" s="310"/>
      <c r="J51" s="345">
        <f t="shared" si="2"/>
        <v>15.604</v>
      </c>
      <c r="K51" s="227">
        <v>15.604</v>
      </c>
      <c r="L51" s="310"/>
      <c r="M51" s="371">
        <f t="shared" si="3"/>
        <v>13.252</v>
      </c>
      <c r="N51" s="227">
        <v>13.252</v>
      </c>
      <c r="O51" s="310"/>
      <c r="P51" s="309">
        <f t="shared" si="4"/>
        <v>1.6565</v>
      </c>
    </row>
    <row r="52" spans="1:16" ht="15" customHeight="1">
      <c r="A52" s="307">
        <f t="shared" si="5"/>
        <v>45</v>
      </c>
      <c r="B52" s="81" t="s">
        <v>127</v>
      </c>
      <c r="C52" s="77" t="s">
        <v>16</v>
      </c>
      <c r="D52" s="301">
        <v>43</v>
      </c>
      <c r="E52" s="301"/>
      <c r="F52" s="82">
        <v>12</v>
      </c>
      <c r="G52" s="355">
        <f t="shared" si="6"/>
        <v>59.087</v>
      </c>
      <c r="H52" s="324">
        <v>59.087</v>
      </c>
      <c r="I52" s="310"/>
      <c r="J52" s="345">
        <f t="shared" si="2"/>
        <v>67.87</v>
      </c>
      <c r="K52" s="227">
        <v>67.87</v>
      </c>
      <c r="L52" s="310"/>
      <c r="M52" s="371">
        <f t="shared" si="3"/>
        <v>73.794</v>
      </c>
      <c r="N52" s="227">
        <v>73.794</v>
      </c>
      <c r="O52" s="310"/>
      <c r="P52" s="309">
        <f t="shared" si="4"/>
        <v>6.1495</v>
      </c>
    </row>
    <row r="53" spans="1:16" ht="15" customHeight="1">
      <c r="A53" s="307">
        <f t="shared" si="5"/>
        <v>46</v>
      </c>
      <c r="B53" s="81" t="s">
        <v>127</v>
      </c>
      <c r="C53" s="77" t="s">
        <v>16</v>
      </c>
      <c r="D53" s="301">
        <v>43</v>
      </c>
      <c r="E53" s="301" t="s">
        <v>17</v>
      </c>
      <c r="F53" s="82">
        <v>12</v>
      </c>
      <c r="G53" s="355">
        <f t="shared" si="6"/>
        <v>50.312</v>
      </c>
      <c r="H53" s="324">
        <v>50.312</v>
      </c>
      <c r="I53" s="310"/>
      <c r="J53" s="345">
        <f t="shared" si="2"/>
        <v>54.043</v>
      </c>
      <c r="K53" s="227">
        <v>54.043</v>
      </c>
      <c r="L53" s="310"/>
      <c r="M53" s="371">
        <f t="shared" si="3"/>
        <v>61.57</v>
      </c>
      <c r="N53" s="227">
        <v>61.57</v>
      </c>
      <c r="O53" s="310"/>
      <c r="P53" s="309">
        <f t="shared" si="4"/>
        <v>5.130833333333333</v>
      </c>
    </row>
    <row r="54" spans="1:16" ht="15" customHeight="1">
      <c r="A54" s="307">
        <f t="shared" si="5"/>
        <v>47</v>
      </c>
      <c r="B54" s="81" t="s">
        <v>127</v>
      </c>
      <c r="C54" s="77" t="s">
        <v>16</v>
      </c>
      <c r="D54" s="353">
        <v>46</v>
      </c>
      <c r="E54" s="353"/>
      <c r="F54" s="82">
        <v>35</v>
      </c>
      <c r="G54" s="263"/>
      <c r="H54" s="263"/>
      <c r="I54" s="263"/>
      <c r="J54" s="355">
        <f t="shared" si="2"/>
        <v>96.872</v>
      </c>
      <c r="K54" s="227">
        <v>96.872</v>
      </c>
      <c r="L54" s="310"/>
      <c r="M54" s="371">
        <f t="shared" si="3"/>
        <v>162.109</v>
      </c>
      <c r="N54" s="227">
        <v>162.109</v>
      </c>
      <c r="O54" s="310"/>
      <c r="P54" s="309">
        <f t="shared" si="4"/>
        <v>4.631685714285714</v>
      </c>
    </row>
    <row r="55" spans="1:16" ht="15" customHeight="1">
      <c r="A55" s="307">
        <f t="shared" si="5"/>
        <v>48</v>
      </c>
      <c r="B55" s="81" t="s">
        <v>127</v>
      </c>
      <c r="C55" s="77" t="s">
        <v>16</v>
      </c>
      <c r="D55" s="301">
        <v>47</v>
      </c>
      <c r="E55" s="301" t="s">
        <v>17</v>
      </c>
      <c r="F55" s="82">
        <v>12</v>
      </c>
      <c r="G55" s="355">
        <f aca="true" t="shared" si="7" ref="G55:G74">H55+I55</f>
        <v>21.677</v>
      </c>
      <c r="H55" s="324">
        <v>21.677</v>
      </c>
      <c r="I55" s="310"/>
      <c r="J55" s="345">
        <f t="shared" si="2"/>
        <v>31.561</v>
      </c>
      <c r="K55" s="227">
        <v>31.561</v>
      </c>
      <c r="L55" s="310"/>
      <c r="M55" s="371">
        <f t="shared" si="3"/>
        <v>41.757</v>
      </c>
      <c r="N55" s="227">
        <v>41.757</v>
      </c>
      <c r="O55" s="310"/>
      <c r="P55" s="309">
        <f t="shared" si="4"/>
        <v>3.4797499999999997</v>
      </c>
    </row>
    <row r="56" spans="1:16" ht="15" customHeight="1">
      <c r="A56" s="307">
        <f t="shared" si="5"/>
        <v>49</v>
      </c>
      <c r="B56" s="81" t="s">
        <v>127</v>
      </c>
      <c r="C56" s="77" t="s">
        <v>16</v>
      </c>
      <c r="D56" s="319">
        <v>49</v>
      </c>
      <c r="E56" s="319"/>
      <c r="F56" s="82">
        <v>12</v>
      </c>
      <c r="G56" s="355">
        <f t="shared" si="7"/>
        <v>25.202</v>
      </c>
      <c r="H56" s="324">
        <v>25.202</v>
      </c>
      <c r="I56" s="310"/>
      <c r="J56" s="345">
        <f t="shared" si="2"/>
        <v>22.844</v>
      </c>
      <c r="K56" s="227">
        <v>22.844</v>
      </c>
      <c r="L56" s="310"/>
      <c r="M56" s="371">
        <f t="shared" si="3"/>
        <v>22.841</v>
      </c>
      <c r="N56" s="227">
        <v>22.841</v>
      </c>
      <c r="O56" s="310"/>
      <c r="P56" s="309">
        <f t="shared" si="4"/>
        <v>1.9034166666666668</v>
      </c>
    </row>
    <row r="57" spans="1:16" ht="15" customHeight="1">
      <c r="A57" s="307">
        <f t="shared" si="5"/>
        <v>50</v>
      </c>
      <c r="B57" s="81" t="s">
        <v>127</v>
      </c>
      <c r="C57" s="77" t="s">
        <v>16</v>
      </c>
      <c r="D57" s="301">
        <v>50</v>
      </c>
      <c r="E57" s="301"/>
      <c r="F57" s="82">
        <v>12</v>
      </c>
      <c r="G57" s="355">
        <f t="shared" si="7"/>
        <v>29.888</v>
      </c>
      <c r="H57" s="324">
        <v>29.888</v>
      </c>
      <c r="I57" s="355"/>
      <c r="J57" s="345">
        <f t="shared" si="2"/>
        <v>40.399</v>
      </c>
      <c r="K57" s="227">
        <v>40.399</v>
      </c>
      <c r="L57" s="345"/>
      <c r="M57" s="371">
        <f t="shared" si="3"/>
        <v>41.934</v>
      </c>
      <c r="N57" s="227">
        <v>41.934</v>
      </c>
      <c r="O57" s="371"/>
      <c r="P57" s="309">
        <f t="shared" si="4"/>
        <v>3.4945</v>
      </c>
    </row>
    <row r="58" spans="1:16" ht="15" customHeight="1">
      <c r="A58" s="307">
        <f t="shared" si="5"/>
        <v>51</v>
      </c>
      <c r="B58" s="81" t="s">
        <v>127</v>
      </c>
      <c r="C58" s="77" t="s">
        <v>16</v>
      </c>
      <c r="D58" s="301">
        <v>52</v>
      </c>
      <c r="E58" s="301"/>
      <c r="F58" s="82">
        <v>12</v>
      </c>
      <c r="G58" s="355">
        <f t="shared" si="7"/>
        <v>44.623</v>
      </c>
      <c r="H58" s="324">
        <v>44.623</v>
      </c>
      <c r="I58" s="355"/>
      <c r="J58" s="345">
        <f t="shared" si="2"/>
        <v>46.09</v>
      </c>
      <c r="K58" s="227">
        <v>46.09</v>
      </c>
      <c r="L58" s="345"/>
      <c r="M58" s="371">
        <f t="shared" si="3"/>
        <v>47.481</v>
      </c>
      <c r="N58" s="227">
        <v>47.481</v>
      </c>
      <c r="O58" s="371"/>
      <c r="P58" s="309">
        <f t="shared" si="4"/>
        <v>3.95675</v>
      </c>
    </row>
    <row r="59" spans="1:16" ht="15" customHeight="1">
      <c r="A59" s="307">
        <f t="shared" si="5"/>
        <v>52</v>
      </c>
      <c r="B59" s="81" t="s">
        <v>127</v>
      </c>
      <c r="C59" s="77" t="s">
        <v>16</v>
      </c>
      <c r="D59" s="301">
        <v>52</v>
      </c>
      <c r="E59" s="301" t="s">
        <v>17</v>
      </c>
      <c r="F59" s="82">
        <v>12</v>
      </c>
      <c r="G59" s="355">
        <f t="shared" si="7"/>
        <v>24.316</v>
      </c>
      <c r="H59" s="324">
        <v>24.316</v>
      </c>
      <c r="I59" s="354"/>
      <c r="J59" s="345">
        <f t="shared" si="2"/>
        <v>23.927</v>
      </c>
      <c r="K59" s="227">
        <v>23.927</v>
      </c>
      <c r="L59" s="346"/>
      <c r="M59" s="371">
        <f t="shared" si="3"/>
        <v>23.555</v>
      </c>
      <c r="N59" s="227">
        <v>23.555</v>
      </c>
      <c r="O59" s="370"/>
      <c r="P59" s="309">
        <f t="shared" si="4"/>
        <v>1.9629166666666666</v>
      </c>
    </row>
    <row r="60" spans="1:16" ht="15" customHeight="1">
      <c r="A60" s="307">
        <f t="shared" si="5"/>
        <v>53</v>
      </c>
      <c r="B60" s="81" t="s">
        <v>127</v>
      </c>
      <c r="C60" s="77" t="s">
        <v>16</v>
      </c>
      <c r="D60" s="301">
        <v>53</v>
      </c>
      <c r="E60" s="222"/>
      <c r="F60" s="82">
        <v>12</v>
      </c>
      <c r="G60" s="355">
        <f t="shared" si="7"/>
        <v>22.981</v>
      </c>
      <c r="H60" s="324">
        <v>22.981</v>
      </c>
      <c r="I60" s="310"/>
      <c r="J60" s="345">
        <f t="shared" si="2"/>
        <v>24.056</v>
      </c>
      <c r="K60" s="227">
        <v>24.056</v>
      </c>
      <c r="L60" s="310"/>
      <c r="M60" s="371">
        <f t="shared" si="3"/>
        <v>26.751</v>
      </c>
      <c r="N60" s="227">
        <v>26.751</v>
      </c>
      <c r="O60" s="310"/>
      <c r="P60" s="309">
        <f t="shared" si="4"/>
        <v>2.22925</v>
      </c>
    </row>
    <row r="61" spans="1:16" ht="15" customHeight="1">
      <c r="A61" s="307">
        <f t="shared" si="5"/>
        <v>54</v>
      </c>
      <c r="B61" s="81" t="s">
        <v>127</v>
      </c>
      <c r="C61" s="77" t="s">
        <v>16</v>
      </c>
      <c r="D61" s="301">
        <v>54</v>
      </c>
      <c r="E61" s="301"/>
      <c r="F61" s="82">
        <v>12</v>
      </c>
      <c r="G61" s="355">
        <f t="shared" si="7"/>
        <v>49.194</v>
      </c>
      <c r="H61" s="324">
        <v>49.194</v>
      </c>
      <c r="I61" s="355"/>
      <c r="J61" s="345">
        <f t="shared" si="2"/>
        <v>53.783</v>
      </c>
      <c r="K61" s="227">
        <v>53.783</v>
      </c>
      <c r="L61" s="345"/>
      <c r="M61" s="371">
        <f t="shared" si="3"/>
        <v>44.447</v>
      </c>
      <c r="N61" s="227">
        <v>44.447</v>
      </c>
      <c r="O61" s="371"/>
      <c r="P61" s="309">
        <f t="shared" si="4"/>
        <v>3.7039166666666667</v>
      </c>
    </row>
    <row r="62" spans="1:16" ht="15" customHeight="1">
      <c r="A62" s="307">
        <f t="shared" si="5"/>
        <v>55</v>
      </c>
      <c r="B62" s="81" t="s">
        <v>127</v>
      </c>
      <c r="C62" s="77" t="s">
        <v>16</v>
      </c>
      <c r="D62" s="301">
        <v>55</v>
      </c>
      <c r="E62" s="301"/>
      <c r="F62" s="82">
        <v>12</v>
      </c>
      <c r="G62" s="355">
        <f t="shared" si="7"/>
        <v>48.68</v>
      </c>
      <c r="H62" s="324">
        <v>48.68</v>
      </c>
      <c r="I62" s="310"/>
      <c r="J62" s="345">
        <f t="shared" si="2"/>
        <v>51.217</v>
      </c>
      <c r="K62" s="227">
        <v>51.217</v>
      </c>
      <c r="L62" s="310"/>
      <c r="M62" s="371">
        <f t="shared" si="3"/>
        <v>58.435</v>
      </c>
      <c r="N62" s="227">
        <v>58.435</v>
      </c>
      <c r="O62" s="310"/>
      <c r="P62" s="309">
        <f t="shared" si="4"/>
        <v>4.869583333333334</v>
      </c>
    </row>
    <row r="63" spans="1:16" ht="15" customHeight="1">
      <c r="A63" s="307">
        <f t="shared" si="5"/>
        <v>56</v>
      </c>
      <c r="B63" s="81" t="s">
        <v>127</v>
      </c>
      <c r="C63" s="77" t="s">
        <v>16</v>
      </c>
      <c r="D63" s="301">
        <v>56</v>
      </c>
      <c r="E63" s="301" t="s">
        <v>17</v>
      </c>
      <c r="F63" s="82">
        <v>12</v>
      </c>
      <c r="G63" s="355">
        <f t="shared" si="7"/>
        <v>82.284</v>
      </c>
      <c r="H63" s="324">
        <v>82.284</v>
      </c>
      <c r="I63" s="355"/>
      <c r="J63" s="345">
        <f t="shared" si="2"/>
        <v>94.273</v>
      </c>
      <c r="K63" s="227">
        <v>94.273</v>
      </c>
      <c r="L63" s="345"/>
      <c r="M63" s="371">
        <f t="shared" si="3"/>
        <v>85.511</v>
      </c>
      <c r="N63" s="227">
        <v>85.511</v>
      </c>
      <c r="O63" s="371"/>
      <c r="P63" s="309">
        <f t="shared" si="4"/>
        <v>7.125916666666666</v>
      </c>
    </row>
    <row r="64" spans="1:16" ht="15" customHeight="1">
      <c r="A64" s="307">
        <f t="shared" si="5"/>
        <v>57</v>
      </c>
      <c r="B64" s="81" t="s">
        <v>127</v>
      </c>
      <c r="C64" s="77" t="s">
        <v>63</v>
      </c>
      <c r="D64" s="301">
        <v>1</v>
      </c>
      <c r="E64" s="301"/>
      <c r="F64" s="82">
        <v>12</v>
      </c>
      <c r="G64" s="355">
        <f t="shared" si="7"/>
        <v>89.571</v>
      </c>
      <c r="H64" s="324">
        <v>89.571</v>
      </c>
      <c r="I64" s="355"/>
      <c r="J64" s="345">
        <f t="shared" si="2"/>
        <v>97.589</v>
      </c>
      <c r="K64" s="227">
        <v>97.589</v>
      </c>
      <c r="L64" s="345"/>
      <c r="M64" s="371">
        <f t="shared" si="3"/>
        <v>106.835</v>
      </c>
      <c r="N64" s="227">
        <v>106.835</v>
      </c>
      <c r="O64" s="371"/>
      <c r="P64" s="309">
        <f t="shared" si="4"/>
        <v>8.902916666666666</v>
      </c>
    </row>
    <row r="65" spans="1:16" ht="15" customHeight="1">
      <c r="A65" s="307">
        <f t="shared" si="5"/>
        <v>58</v>
      </c>
      <c r="B65" s="81" t="s">
        <v>127</v>
      </c>
      <c r="C65" s="77" t="s">
        <v>63</v>
      </c>
      <c r="D65" s="301">
        <v>6</v>
      </c>
      <c r="E65" s="301"/>
      <c r="F65" s="82">
        <v>12</v>
      </c>
      <c r="G65" s="355">
        <f t="shared" si="7"/>
        <v>121.566</v>
      </c>
      <c r="H65" s="324">
        <v>121.566</v>
      </c>
      <c r="I65" s="355"/>
      <c r="J65" s="345">
        <f t="shared" si="2"/>
        <v>113.877</v>
      </c>
      <c r="K65" s="227">
        <v>113.877</v>
      </c>
      <c r="L65" s="345"/>
      <c r="M65" s="371">
        <f t="shared" si="3"/>
        <v>118.697</v>
      </c>
      <c r="N65" s="227">
        <v>118.697</v>
      </c>
      <c r="O65" s="371"/>
      <c r="P65" s="309">
        <f t="shared" si="4"/>
        <v>9.891416666666666</v>
      </c>
    </row>
    <row r="66" spans="1:16" ht="15" customHeight="1">
      <c r="A66" s="307">
        <f t="shared" si="5"/>
        <v>59</v>
      </c>
      <c r="B66" s="81" t="s">
        <v>127</v>
      </c>
      <c r="C66" s="77" t="s">
        <v>63</v>
      </c>
      <c r="D66" s="301">
        <v>7</v>
      </c>
      <c r="E66" s="301"/>
      <c r="F66" s="82">
        <v>12</v>
      </c>
      <c r="G66" s="355">
        <f t="shared" si="7"/>
        <v>25.249</v>
      </c>
      <c r="H66" s="324">
        <v>25.249</v>
      </c>
      <c r="I66" s="355"/>
      <c r="J66" s="345">
        <f t="shared" si="2"/>
        <v>30.701</v>
      </c>
      <c r="K66" s="227">
        <v>30.701</v>
      </c>
      <c r="L66" s="345"/>
      <c r="M66" s="371">
        <f t="shared" si="3"/>
        <v>26.433</v>
      </c>
      <c r="N66" s="227">
        <v>26.433</v>
      </c>
      <c r="O66" s="371"/>
      <c r="P66" s="309">
        <f t="shared" si="4"/>
        <v>2.20275</v>
      </c>
    </row>
    <row r="67" spans="1:16" ht="15" customHeight="1">
      <c r="A67" s="307">
        <f t="shared" si="5"/>
        <v>60</v>
      </c>
      <c r="B67" s="81" t="s">
        <v>127</v>
      </c>
      <c r="C67" s="77" t="s">
        <v>63</v>
      </c>
      <c r="D67" s="301">
        <v>9</v>
      </c>
      <c r="E67" s="301"/>
      <c r="F67" s="82">
        <v>12</v>
      </c>
      <c r="G67" s="355">
        <f t="shared" si="7"/>
        <v>43.568</v>
      </c>
      <c r="H67" s="324">
        <v>43.568</v>
      </c>
      <c r="I67" s="355"/>
      <c r="J67" s="345">
        <f t="shared" si="2"/>
        <v>49.429</v>
      </c>
      <c r="K67" s="227">
        <v>49.429</v>
      </c>
      <c r="L67" s="345"/>
      <c r="M67" s="371">
        <f t="shared" si="3"/>
        <v>51.891</v>
      </c>
      <c r="N67" s="227">
        <v>51.891</v>
      </c>
      <c r="O67" s="371"/>
      <c r="P67" s="309">
        <f t="shared" si="4"/>
        <v>4.32425</v>
      </c>
    </row>
    <row r="68" spans="1:16" ht="15" customHeight="1">
      <c r="A68" s="307">
        <f t="shared" si="5"/>
        <v>61</v>
      </c>
      <c r="B68" s="81" t="s">
        <v>127</v>
      </c>
      <c r="C68" s="77" t="s">
        <v>63</v>
      </c>
      <c r="D68" s="301">
        <v>10</v>
      </c>
      <c r="E68" s="301"/>
      <c r="F68" s="82">
        <v>12</v>
      </c>
      <c r="G68" s="355">
        <f t="shared" si="7"/>
        <v>28.51</v>
      </c>
      <c r="H68" s="324">
        <v>28.51</v>
      </c>
      <c r="I68" s="355"/>
      <c r="J68" s="345">
        <f t="shared" si="2"/>
        <v>32.096</v>
      </c>
      <c r="K68" s="227">
        <v>32.096</v>
      </c>
      <c r="L68" s="345"/>
      <c r="M68" s="371">
        <f t="shared" si="3"/>
        <v>40.446</v>
      </c>
      <c r="N68" s="227">
        <v>40.446</v>
      </c>
      <c r="O68" s="371"/>
      <c r="P68" s="309">
        <f t="shared" si="4"/>
        <v>3.3705</v>
      </c>
    </row>
    <row r="69" spans="1:16" ht="15" customHeight="1">
      <c r="A69" s="307">
        <f t="shared" si="5"/>
        <v>62</v>
      </c>
      <c r="B69" s="81" t="s">
        <v>127</v>
      </c>
      <c r="C69" s="77" t="s">
        <v>63</v>
      </c>
      <c r="D69" s="301">
        <v>11</v>
      </c>
      <c r="E69" s="301"/>
      <c r="F69" s="82">
        <v>12</v>
      </c>
      <c r="G69" s="355">
        <f t="shared" si="7"/>
        <v>27.529</v>
      </c>
      <c r="H69" s="324">
        <v>27.529</v>
      </c>
      <c r="I69" s="355"/>
      <c r="J69" s="345">
        <f t="shared" si="2"/>
        <v>29.495</v>
      </c>
      <c r="K69" s="227">
        <v>29.495</v>
      </c>
      <c r="L69" s="345"/>
      <c r="M69" s="371">
        <f t="shared" si="3"/>
        <v>29.903</v>
      </c>
      <c r="N69" s="227">
        <v>29.903</v>
      </c>
      <c r="O69" s="371"/>
      <c r="P69" s="309">
        <f t="shared" si="4"/>
        <v>2.4919166666666666</v>
      </c>
    </row>
    <row r="70" spans="1:16" ht="15" customHeight="1">
      <c r="A70" s="307">
        <f t="shared" si="5"/>
        <v>63</v>
      </c>
      <c r="B70" s="81" t="s">
        <v>127</v>
      </c>
      <c r="C70" s="77" t="s">
        <v>63</v>
      </c>
      <c r="D70" s="301">
        <v>12</v>
      </c>
      <c r="E70" s="301"/>
      <c r="F70" s="82">
        <v>12</v>
      </c>
      <c r="G70" s="355">
        <f t="shared" si="7"/>
        <v>23.25</v>
      </c>
      <c r="H70" s="324">
        <v>23.25</v>
      </c>
      <c r="I70" s="355"/>
      <c r="J70" s="345">
        <f t="shared" si="2"/>
        <v>24.63</v>
      </c>
      <c r="K70" s="227">
        <v>24.63</v>
      </c>
      <c r="L70" s="345"/>
      <c r="M70" s="371">
        <f t="shared" si="3"/>
        <v>21.998</v>
      </c>
      <c r="N70" s="227">
        <v>21.998</v>
      </c>
      <c r="O70" s="371"/>
      <c r="P70" s="309">
        <f t="shared" si="4"/>
        <v>1.8331666666666668</v>
      </c>
    </row>
    <row r="71" spans="1:16" ht="15" customHeight="1">
      <c r="A71" s="307">
        <f t="shared" si="5"/>
        <v>64</v>
      </c>
      <c r="B71" s="81" t="s">
        <v>127</v>
      </c>
      <c r="C71" s="77" t="s">
        <v>45</v>
      </c>
      <c r="D71" s="301">
        <v>4</v>
      </c>
      <c r="E71" s="301" t="s">
        <v>17</v>
      </c>
      <c r="F71" s="82">
        <v>12</v>
      </c>
      <c r="G71" s="355">
        <f t="shared" si="7"/>
        <v>28.061</v>
      </c>
      <c r="H71" s="324">
        <v>28.061</v>
      </c>
      <c r="I71" s="355"/>
      <c r="J71" s="345">
        <f t="shared" si="2"/>
        <v>37.837</v>
      </c>
      <c r="K71" s="227">
        <v>37.837</v>
      </c>
      <c r="L71" s="345"/>
      <c r="M71" s="371">
        <f t="shared" si="3"/>
        <v>39.464</v>
      </c>
      <c r="N71" s="227">
        <v>39.464</v>
      </c>
      <c r="O71" s="371"/>
      <c r="P71" s="309">
        <f t="shared" si="4"/>
        <v>3.2886666666666664</v>
      </c>
    </row>
    <row r="72" spans="1:16" ht="15" customHeight="1">
      <c r="A72" s="307">
        <f t="shared" si="5"/>
        <v>65</v>
      </c>
      <c r="B72" s="81" t="s">
        <v>127</v>
      </c>
      <c r="C72" s="77" t="s">
        <v>45</v>
      </c>
      <c r="D72" s="301">
        <v>6</v>
      </c>
      <c r="E72" s="301"/>
      <c r="F72" s="82">
        <v>12</v>
      </c>
      <c r="G72" s="355">
        <f t="shared" si="7"/>
        <v>47.622</v>
      </c>
      <c r="H72" s="324">
        <v>47.622</v>
      </c>
      <c r="I72" s="355"/>
      <c r="J72" s="345">
        <f t="shared" si="2"/>
        <v>54.596</v>
      </c>
      <c r="K72" s="227">
        <v>54.596</v>
      </c>
      <c r="L72" s="345"/>
      <c r="M72" s="371">
        <f t="shared" si="3"/>
        <v>43.115</v>
      </c>
      <c r="N72" s="227">
        <v>43.115</v>
      </c>
      <c r="O72" s="371"/>
      <c r="P72" s="309">
        <f t="shared" si="4"/>
        <v>3.592916666666667</v>
      </c>
    </row>
    <row r="73" spans="1:16" ht="15" customHeight="1">
      <c r="A73" s="307">
        <f t="shared" si="5"/>
        <v>66</v>
      </c>
      <c r="B73" s="81" t="s">
        <v>127</v>
      </c>
      <c r="C73" s="77" t="s">
        <v>45</v>
      </c>
      <c r="D73" s="319">
        <v>8</v>
      </c>
      <c r="E73" s="319" t="s">
        <v>18</v>
      </c>
      <c r="F73" s="82">
        <v>12</v>
      </c>
      <c r="G73" s="355">
        <f t="shared" si="7"/>
        <v>35.396</v>
      </c>
      <c r="H73" s="324">
        <v>35.396</v>
      </c>
      <c r="I73" s="355"/>
      <c r="J73" s="345">
        <f t="shared" si="2"/>
        <v>39.544</v>
      </c>
      <c r="K73" s="227">
        <v>39.544</v>
      </c>
      <c r="L73" s="345"/>
      <c r="M73" s="371">
        <f t="shared" si="3"/>
        <v>45.069</v>
      </c>
      <c r="N73" s="227">
        <v>45.069</v>
      </c>
      <c r="O73" s="371"/>
      <c r="P73" s="309">
        <f aca="true" t="shared" si="8" ref="P73:P136">M73/F73</f>
        <v>3.7557500000000004</v>
      </c>
    </row>
    <row r="74" spans="1:16" ht="15" customHeight="1">
      <c r="A74" s="307">
        <f t="shared" si="5"/>
        <v>67</v>
      </c>
      <c r="B74" s="81" t="s">
        <v>127</v>
      </c>
      <c r="C74" s="77" t="s">
        <v>45</v>
      </c>
      <c r="D74" s="301">
        <v>10</v>
      </c>
      <c r="E74" s="301" t="s">
        <v>18</v>
      </c>
      <c r="F74" s="82">
        <v>8</v>
      </c>
      <c r="G74" s="355">
        <f t="shared" si="7"/>
        <v>24.4</v>
      </c>
      <c r="H74" s="324">
        <v>24.4</v>
      </c>
      <c r="I74" s="355"/>
      <c r="J74" s="345">
        <f t="shared" si="2"/>
        <v>21.955</v>
      </c>
      <c r="K74" s="227">
        <v>21.955</v>
      </c>
      <c r="L74" s="345"/>
      <c r="M74" s="371">
        <f t="shared" si="3"/>
        <v>21.273</v>
      </c>
      <c r="N74" s="227">
        <v>21.273</v>
      </c>
      <c r="O74" s="371"/>
      <c r="P74" s="309">
        <f t="shared" si="8"/>
        <v>2.659125</v>
      </c>
    </row>
    <row r="75" spans="1:16" ht="15" customHeight="1">
      <c r="A75" s="307">
        <f t="shared" si="5"/>
        <v>68</v>
      </c>
      <c r="B75" s="81" t="s">
        <v>127</v>
      </c>
      <c r="C75" s="77" t="s">
        <v>52</v>
      </c>
      <c r="D75" s="301">
        <v>2</v>
      </c>
      <c r="E75" s="301"/>
      <c r="F75" s="82">
        <v>32</v>
      </c>
      <c r="G75" s="355">
        <f aca="true" t="shared" si="9" ref="G75:G116">H75+I75</f>
        <v>39.939</v>
      </c>
      <c r="H75" s="324">
        <v>39.939</v>
      </c>
      <c r="I75" s="355"/>
      <c r="J75" s="345">
        <f aca="true" t="shared" si="10" ref="J75:J116">K75+L75</f>
        <v>46.36</v>
      </c>
      <c r="K75" s="227">
        <v>46.36</v>
      </c>
      <c r="L75" s="345"/>
      <c r="M75" s="371">
        <f aca="true" t="shared" si="11" ref="M75:M116">N75+O75</f>
        <v>45.981</v>
      </c>
      <c r="N75" s="227">
        <v>45.981</v>
      </c>
      <c r="O75" s="371"/>
      <c r="P75" s="309">
        <f t="shared" si="8"/>
        <v>1.43690625</v>
      </c>
    </row>
    <row r="76" spans="1:16" ht="15" customHeight="1">
      <c r="A76" s="307">
        <f t="shared" si="5"/>
        <v>69</v>
      </c>
      <c r="B76" s="81" t="s">
        <v>127</v>
      </c>
      <c r="C76" s="77" t="s">
        <v>52</v>
      </c>
      <c r="D76" s="301">
        <v>3</v>
      </c>
      <c r="E76" s="301"/>
      <c r="F76" s="82">
        <v>72</v>
      </c>
      <c r="G76" s="355">
        <f t="shared" si="9"/>
        <v>309.786</v>
      </c>
      <c r="H76" s="324">
        <v>309.786</v>
      </c>
      <c r="I76" s="355"/>
      <c r="J76" s="345">
        <f t="shared" si="10"/>
        <v>389.622</v>
      </c>
      <c r="K76" s="227">
        <v>389.622</v>
      </c>
      <c r="L76" s="345"/>
      <c r="M76" s="371">
        <f t="shared" si="11"/>
        <v>406.68</v>
      </c>
      <c r="N76" s="227">
        <v>406.68</v>
      </c>
      <c r="O76" s="371"/>
      <c r="P76" s="309">
        <f t="shared" si="8"/>
        <v>5.648333333333333</v>
      </c>
    </row>
    <row r="77" spans="1:16" ht="15" customHeight="1">
      <c r="A77" s="307">
        <f t="shared" si="5"/>
        <v>70</v>
      </c>
      <c r="B77" s="81" t="s">
        <v>127</v>
      </c>
      <c r="C77" s="77" t="s">
        <v>52</v>
      </c>
      <c r="D77" s="331">
        <v>4</v>
      </c>
      <c r="E77" s="331"/>
      <c r="F77" s="82">
        <v>18</v>
      </c>
      <c r="G77" s="355">
        <f t="shared" si="9"/>
        <v>69.407</v>
      </c>
      <c r="H77" s="324">
        <v>69.407</v>
      </c>
      <c r="I77" s="355"/>
      <c r="J77" s="345">
        <f t="shared" si="10"/>
        <v>90.94</v>
      </c>
      <c r="K77" s="227">
        <v>90.94</v>
      </c>
      <c r="L77" s="345"/>
      <c r="M77" s="371">
        <f t="shared" si="11"/>
        <v>86.411</v>
      </c>
      <c r="N77" s="227">
        <v>86.411</v>
      </c>
      <c r="O77" s="371"/>
      <c r="P77" s="309">
        <f t="shared" si="8"/>
        <v>4.800611111111111</v>
      </c>
    </row>
    <row r="78" spans="1:16" ht="15" customHeight="1">
      <c r="A78" s="307">
        <f t="shared" si="5"/>
        <v>71</v>
      </c>
      <c r="B78" s="81" t="s">
        <v>127</v>
      </c>
      <c r="C78" s="77" t="s">
        <v>30</v>
      </c>
      <c r="D78" s="301">
        <v>7</v>
      </c>
      <c r="E78" s="301"/>
      <c r="F78" s="82">
        <v>4</v>
      </c>
      <c r="G78" s="355">
        <f t="shared" si="9"/>
        <v>12.188</v>
      </c>
      <c r="H78" s="324">
        <v>12.188</v>
      </c>
      <c r="I78" s="355"/>
      <c r="J78" s="345">
        <f t="shared" si="10"/>
        <v>6.97</v>
      </c>
      <c r="K78" s="227">
        <v>6.97</v>
      </c>
      <c r="L78" s="345"/>
      <c r="M78" s="371">
        <f t="shared" si="11"/>
        <v>8.709</v>
      </c>
      <c r="N78" s="227">
        <v>8.709</v>
      </c>
      <c r="O78" s="371"/>
      <c r="P78" s="309">
        <f t="shared" si="8"/>
        <v>2.17725</v>
      </c>
    </row>
    <row r="79" spans="1:16" ht="15" customHeight="1">
      <c r="A79" s="307">
        <f t="shared" si="5"/>
        <v>72</v>
      </c>
      <c r="B79" s="81" t="s">
        <v>127</v>
      </c>
      <c r="C79" s="77" t="s">
        <v>30</v>
      </c>
      <c r="D79" s="301">
        <v>9</v>
      </c>
      <c r="E79" s="301"/>
      <c r="F79" s="82">
        <v>12</v>
      </c>
      <c r="G79" s="355">
        <f t="shared" si="9"/>
        <v>71.173</v>
      </c>
      <c r="H79" s="324">
        <v>71.173</v>
      </c>
      <c r="I79" s="355"/>
      <c r="J79" s="345">
        <f t="shared" si="10"/>
        <v>65.19</v>
      </c>
      <c r="K79" s="227">
        <v>65.19</v>
      </c>
      <c r="L79" s="345"/>
      <c r="M79" s="371">
        <f t="shared" si="11"/>
        <v>69.912</v>
      </c>
      <c r="N79" s="227">
        <v>69.912</v>
      </c>
      <c r="O79" s="371"/>
      <c r="P79" s="309">
        <f t="shared" si="8"/>
        <v>5.8260000000000005</v>
      </c>
    </row>
    <row r="80" spans="1:16" ht="15" customHeight="1">
      <c r="A80" s="307">
        <f t="shared" si="5"/>
        <v>73</v>
      </c>
      <c r="B80" s="81" t="s">
        <v>127</v>
      </c>
      <c r="C80" s="77" t="s">
        <v>30</v>
      </c>
      <c r="D80" s="301">
        <v>9</v>
      </c>
      <c r="E80" s="301" t="s">
        <v>17</v>
      </c>
      <c r="F80" s="82">
        <v>12</v>
      </c>
      <c r="G80" s="355">
        <f t="shared" si="9"/>
        <v>25.119</v>
      </c>
      <c r="H80" s="324">
        <v>25.119</v>
      </c>
      <c r="I80" s="355"/>
      <c r="J80" s="345">
        <f t="shared" si="10"/>
        <v>25.714</v>
      </c>
      <c r="K80" s="227">
        <v>25.714</v>
      </c>
      <c r="L80" s="345"/>
      <c r="M80" s="371">
        <f t="shared" si="11"/>
        <v>27.414</v>
      </c>
      <c r="N80" s="227">
        <v>27.414</v>
      </c>
      <c r="O80" s="371"/>
      <c r="P80" s="309">
        <f t="shared" si="8"/>
        <v>2.2845</v>
      </c>
    </row>
    <row r="81" spans="1:16" ht="15" customHeight="1">
      <c r="A81" s="307">
        <f t="shared" si="5"/>
        <v>74</v>
      </c>
      <c r="B81" s="81" t="s">
        <v>127</v>
      </c>
      <c r="C81" s="77" t="s">
        <v>30</v>
      </c>
      <c r="D81" s="301">
        <v>11</v>
      </c>
      <c r="E81" s="301"/>
      <c r="F81" s="82">
        <v>12</v>
      </c>
      <c r="G81" s="355">
        <f t="shared" si="9"/>
        <v>78.039</v>
      </c>
      <c r="H81" s="324">
        <v>78.039</v>
      </c>
      <c r="I81" s="355"/>
      <c r="J81" s="345">
        <f t="shared" si="10"/>
        <v>72.916</v>
      </c>
      <c r="K81" s="227">
        <v>72.916</v>
      </c>
      <c r="L81" s="345"/>
      <c r="M81" s="371">
        <f t="shared" si="11"/>
        <v>83.952</v>
      </c>
      <c r="N81" s="227">
        <v>83.952</v>
      </c>
      <c r="O81" s="371"/>
      <c r="P81" s="309">
        <f t="shared" si="8"/>
        <v>6.9959999999999996</v>
      </c>
    </row>
    <row r="82" spans="1:16" ht="15" customHeight="1">
      <c r="A82" s="307">
        <f t="shared" si="5"/>
        <v>75</v>
      </c>
      <c r="B82" s="81" t="s">
        <v>127</v>
      </c>
      <c r="C82" s="77" t="s">
        <v>30</v>
      </c>
      <c r="D82" s="301">
        <v>11</v>
      </c>
      <c r="E82" s="301" t="s">
        <v>17</v>
      </c>
      <c r="F82" s="82">
        <v>12</v>
      </c>
      <c r="G82" s="355">
        <f t="shared" si="9"/>
        <v>31.01</v>
      </c>
      <c r="H82" s="324">
        <v>31.01</v>
      </c>
      <c r="I82" s="355"/>
      <c r="J82" s="345">
        <f t="shared" si="10"/>
        <v>30.021</v>
      </c>
      <c r="K82" s="227">
        <v>30.021</v>
      </c>
      <c r="L82" s="345"/>
      <c r="M82" s="371">
        <f t="shared" si="11"/>
        <v>39.017</v>
      </c>
      <c r="N82" s="227">
        <v>39.017</v>
      </c>
      <c r="O82" s="371"/>
      <c r="P82" s="309">
        <f t="shared" si="8"/>
        <v>3.251416666666667</v>
      </c>
    </row>
    <row r="83" spans="1:16" ht="15" customHeight="1">
      <c r="A83" s="307">
        <f t="shared" si="5"/>
        <v>76</v>
      </c>
      <c r="B83" s="81" t="s">
        <v>127</v>
      </c>
      <c r="C83" s="77" t="s">
        <v>46</v>
      </c>
      <c r="D83" s="301">
        <v>13</v>
      </c>
      <c r="E83" s="301"/>
      <c r="F83" s="82">
        <v>12</v>
      </c>
      <c r="G83" s="355">
        <f t="shared" si="9"/>
        <v>15.046</v>
      </c>
      <c r="H83" s="324">
        <v>15.046</v>
      </c>
      <c r="I83" s="355"/>
      <c r="J83" s="345">
        <f t="shared" si="10"/>
        <v>18.884</v>
      </c>
      <c r="K83" s="227">
        <v>18.884</v>
      </c>
      <c r="L83" s="345"/>
      <c r="M83" s="371">
        <f t="shared" si="11"/>
        <v>18.832</v>
      </c>
      <c r="N83" s="227">
        <v>18.832</v>
      </c>
      <c r="O83" s="371"/>
      <c r="P83" s="309">
        <f t="shared" si="8"/>
        <v>1.5693333333333335</v>
      </c>
    </row>
    <row r="84" spans="1:16" ht="15" customHeight="1">
      <c r="A84" s="307">
        <f t="shared" si="5"/>
        <v>77</v>
      </c>
      <c r="B84" s="81" t="s">
        <v>127</v>
      </c>
      <c r="C84" s="77" t="s">
        <v>135</v>
      </c>
      <c r="D84" s="301">
        <v>2</v>
      </c>
      <c r="E84" s="301"/>
      <c r="F84" s="82">
        <v>28</v>
      </c>
      <c r="G84" s="355">
        <f t="shared" si="9"/>
        <v>373.58</v>
      </c>
      <c r="H84" s="324">
        <v>373.58</v>
      </c>
      <c r="I84" s="355"/>
      <c r="J84" s="345">
        <f t="shared" si="10"/>
        <v>376.929</v>
      </c>
      <c r="K84" s="227">
        <v>376.929</v>
      </c>
      <c r="L84" s="345"/>
      <c r="M84" s="371">
        <f t="shared" si="11"/>
        <v>392.207</v>
      </c>
      <c r="N84" s="227">
        <v>392.207</v>
      </c>
      <c r="O84" s="371"/>
      <c r="P84" s="309">
        <f t="shared" si="8"/>
        <v>14.007392857142857</v>
      </c>
    </row>
    <row r="85" spans="1:16" ht="15" customHeight="1">
      <c r="A85" s="307">
        <f t="shared" si="5"/>
        <v>78</v>
      </c>
      <c r="B85" s="81" t="s">
        <v>127</v>
      </c>
      <c r="C85" s="77" t="s">
        <v>53</v>
      </c>
      <c r="D85" s="301">
        <v>1</v>
      </c>
      <c r="E85" s="301"/>
      <c r="F85" s="82">
        <v>12</v>
      </c>
      <c r="G85" s="355">
        <f t="shared" si="9"/>
        <v>25.368</v>
      </c>
      <c r="H85" s="324">
        <v>25.368</v>
      </c>
      <c r="I85" s="355"/>
      <c r="J85" s="345">
        <f t="shared" si="10"/>
        <v>29.247</v>
      </c>
      <c r="K85" s="227">
        <v>29.247</v>
      </c>
      <c r="L85" s="345"/>
      <c r="M85" s="371">
        <f t="shared" si="11"/>
        <v>35.665</v>
      </c>
      <c r="N85" s="227">
        <v>35.665</v>
      </c>
      <c r="O85" s="371"/>
      <c r="P85" s="309">
        <f t="shared" si="8"/>
        <v>2.9720833333333334</v>
      </c>
    </row>
    <row r="86" spans="1:16" ht="15" customHeight="1">
      <c r="A86" s="307">
        <f t="shared" si="5"/>
        <v>79</v>
      </c>
      <c r="B86" s="81" t="s">
        <v>127</v>
      </c>
      <c r="C86" s="77" t="s">
        <v>53</v>
      </c>
      <c r="D86" s="319">
        <v>2</v>
      </c>
      <c r="E86" s="319"/>
      <c r="F86" s="82">
        <v>12</v>
      </c>
      <c r="G86" s="355">
        <f t="shared" si="9"/>
        <v>51.47</v>
      </c>
      <c r="H86" s="324">
        <v>51.47</v>
      </c>
      <c r="I86" s="355"/>
      <c r="J86" s="345">
        <f t="shared" si="10"/>
        <v>66.735</v>
      </c>
      <c r="K86" s="227">
        <v>66.735</v>
      </c>
      <c r="L86" s="345"/>
      <c r="M86" s="371">
        <f t="shared" si="11"/>
        <v>78.88</v>
      </c>
      <c r="N86" s="227">
        <v>78.88</v>
      </c>
      <c r="O86" s="371"/>
      <c r="P86" s="309">
        <f t="shared" si="8"/>
        <v>6.573333333333333</v>
      </c>
    </row>
    <row r="87" spans="1:16" ht="15" customHeight="1">
      <c r="A87" s="307">
        <f t="shared" si="5"/>
        <v>80</v>
      </c>
      <c r="B87" s="81" t="s">
        <v>127</v>
      </c>
      <c r="C87" s="77" t="s">
        <v>53</v>
      </c>
      <c r="D87" s="301">
        <v>3</v>
      </c>
      <c r="E87" s="301"/>
      <c r="F87" s="82">
        <v>12</v>
      </c>
      <c r="G87" s="355">
        <f t="shared" si="9"/>
        <v>37.647</v>
      </c>
      <c r="H87" s="324">
        <v>37.647</v>
      </c>
      <c r="I87" s="355"/>
      <c r="J87" s="345">
        <f t="shared" si="10"/>
        <v>54.898</v>
      </c>
      <c r="K87" s="227">
        <v>54.898</v>
      </c>
      <c r="L87" s="345"/>
      <c r="M87" s="371">
        <f t="shared" si="11"/>
        <v>75.781</v>
      </c>
      <c r="N87" s="227">
        <v>75.781</v>
      </c>
      <c r="O87" s="371"/>
      <c r="P87" s="309">
        <f t="shared" si="8"/>
        <v>6.315083333333334</v>
      </c>
    </row>
    <row r="88" spans="1:16" ht="15" customHeight="1">
      <c r="A88" s="307">
        <f t="shared" si="5"/>
        <v>81</v>
      </c>
      <c r="B88" s="81" t="s">
        <v>127</v>
      </c>
      <c r="C88" s="77" t="s">
        <v>53</v>
      </c>
      <c r="D88" s="301">
        <v>15</v>
      </c>
      <c r="E88" s="301"/>
      <c r="F88" s="82">
        <v>12</v>
      </c>
      <c r="G88" s="355">
        <f t="shared" si="9"/>
        <v>32.194</v>
      </c>
      <c r="H88" s="324">
        <v>32.194</v>
      </c>
      <c r="I88" s="355"/>
      <c r="J88" s="345">
        <f t="shared" si="10"/>
        <v>38.656</v>
      </c>
      <c r="K88" s="227">
        <v>38.656</v>
      </c>
      <c r="L88" s="345"/>
      <c r="M88" s="371">
        <f t="shared" si="11"/>
        <v>51.357</v>
      </c>
      <c r="N88" s="227">
        <v>51.357</v>
      </c>
      <c r="O88" s="371"/>
      <c r="P88" s="309">
        <f t="shared" si="8"/>
        <v>4.27975</v>
      </c>
    </row>
    <row r="89" spans="1:16" ht="15" customHeight="1">
      <c r="A89" s="307">
        <f t="shared" si="5"/>
        <v>82</v>
      </c>
      <c r="B89" s="81" t="s">
        <v>127</v>
      </c>
      <c r="C89" s="77" t="s">
        <v>53</v>
      </c>
      <c r="D89" s="301">
        <v>17</v>
      </c>
      <c r="E89" s="301" t="s">
        <v>18</v>
      </c>
      <c r="F89" s="82">
        <v>12</v>
      </c>
      <c r="G89" s="355">
        <f t="shared" si="9"/>
        <v>25.447</v>
      </c>
      <c r="H89" s="324">
        <v>25.447</v>
      </c>
      <c r="I89" s="354"/>
      <c r="J89" s="345">
        <f t="shared" si="10"/>
        <v>26.449</v>
      </c>
      <c r="K89" s="227">
        <v>26.449</v>
      </c>
      <c r="L89" s="346"/>
      <c r="M89" s="371">
        <f t="shared" si="11"/>
        <v>29.944</v>
      </c>
      <c r="N89" s="227">
        <v>29.944</v>
      </c>
      <c r="O89" s="370"/>
      <c r="P89" s="309">
        <f t="shared" si="8"/>
        <v>2.4953333333333334</v>
      </c>
    </row>
    <row r="90" spans="1:16" ht="15" customHeight="1">
      <c r="A90" s="307">
        <f t="shared" si="5"/>
        <v>83</v>
      </c>
      <c r="B90" s="81" t="s">
        <v>127</v>
      </c>
      <c r="C90" s="77" t="s">
        <v>53</v>
      </c>
      <c r="D90" s="301">
        <v>20</v>
      </c>
      <c r="E90" s="301"/>
      <c r="F90" s="82">
        <v>24</v>
      </c>
      <c r="G90" s="355">
        <f t="shared" si="9"/>
        <v>84.837</v>
      </c>
      <c r="H90" s="324">
        <v>84.837</v>
      </c>
      <c r="I90" s="354"/>
      <c r="J90" s="345">
        <f t="shared" si="10"/>
        <v>82.052</v>
      </c>
      <c r="K90" s="227">
        <v>82.052</v>
      </c>
      <c r="L90" s="346"/>
      <c r="M90" s="371">
        <f t="shared" si="11"/>
        <v>80.541</v>
      </c>
      <c r="N90" s="227">
        <v>80.541</v>
      </c>
      <c r="O90" s="370"/>
      <c r="P90" s="309">
        <f t="shared" si="8"/>
        <v>3.3558749999999997</v>
      </c>
    </row>
    <row r="91" spans="1:16" ht="15" customHeight="1">
      <c r="A91" s="307">
        <f t="shared" si="5"/>
        <v>84</v>
      </c>
      <c r="B91" s="81" t="s">
        <v>127</v>
      </c>
      <c r="C91" s="77" t="s">
        <v>31</v>
      </c>
      <c r="D91" s="347">
        <v>3</v>
      </c>
      <c r="E91" s="347"/>
      <c r="F91" s="82">
        <v>72</v>
      </c>
      <c r="G91" s="355">
        <f t="shared" si="9"/>
        <v>182.43</v>
      </c>
      <c r="H91" s="324">
        <v>182.43</v>
      </c>
      <c r="I91" s="354"/>
      <c r="J91" s="345">
        <f t="shared" si="10"/>
        <v>237.917</v>
      </c>
      <c r="K91" s="227">
        <v>237.917</v>
      </c>
      <c r="L91" s="346"/>
      <c r="M91" s="371">
        <f t="shared" si="11"/>
        <v>283.415</v>
      </c>
      <c r="N91" s="227">
        <v>283.415</v>
      </c>
      <c r="O91" s="370"/>
      <c r="P91" s="309">
        <f t="shared" si="8"/>
        <v>3.936319444444445</v>
      </c>
    </row>
    <row r="92" spans="1:16" ht="15" customHeight="1">
      <c r="A92" s="307">
        <f t="shared" si="5"/>
        <v>85</v>
      </c>
      <c r="B92" s="81" t="s">
        <v>127</v>
      </c>
      <c r="C92" s="77" t="s">
        <v>31</v>
      </c>
      <c r="D92" s="301">
        <v>24</v>
      </c>
      <c r="E92" s="301"/>
      <c r="F92" s="82">
        <v>16</v>
      </c>
      <c r="G92" s="355">
        <f t="shared" si="9"/>
        <v>28.22</v>
      </c>
      <c r="H92" s="324">
        <v>28.22</v>
      </c>
      <c r="I92" s="354"/>
      <c r="J92" s="345">
        <f t="shared" si="10"/>
        <v>29.399</v>
      </c>
      <c r="K92" s="227">
        <v>29.399</v>
      </c>
      <c r="L92" s="346"/>
      <c r="M92" s="371">
        <f t="shared" si="11"/>
        <v>22.58</v>
      </c>
      <c r="N92" s="227">
        <v>22.58</v>
      </c>
      <c r="O92" s="370"/>
      <c r="P92" s="309">
        <f t="shared" si="8"/>
        <v>1.41125</v>
      </c>
    </row>
    <row r="93" spans="1:16" ht="15" customHeight="1">
      <c r="A93" s="307">
        <f>1+A92</f>
        <v>86</v>
      </c>
      <c r="B93" s="81" t="s">
        <v>127</v>
      </c>
      <c r="C93" s="77" t="s">
        <v>31</v>
      </c>
      <c r="D93" s="301">
        <v>25</v>
      </c>
      <c r="E93" s="301"/>
      <c r="F93" s="82">
        <v>12</v>
      </c>
      <c r="G93" s="355">
        <f t="shared" si="9"/>
        <v>27.852</v>
      </c>
      <c r="H93" s="324">
        <v>27.852</v>
      </c>
      <c r="I93" s="310"/>
      <c r="J93" s="345">
        <f t="shared" si="10"/>
        <v>33.895</v>
      </c>
      <c r="K93" s="227">
        <v>33.895</v>
      </c>
      <c r="L93" s="310"/>
      <c r="M93" s="371">
        <f t="shared" si="11"/>
        <v>32.117</v>
      </c>
      <c r="N93" s="227">
        <v>32.117</v>
      </c>
      <c r="O93" s="310"/>
      <c r="P93" s="309">
        <f t="shared" si="8"/>
        <v>2.6764166666666664</v>
      </c>
    </row>
    <row r="94" spans="1:16" ht="15" customHeight="1">
      <c r="A94" s="307">
        <f t="shared" si="5"/>
        <v>87</v>
      </c>
      <c r="B94" s="81" t="s">
        <v>127</v>
      </c>
      <c r="C94" s="77" t="s">
        <v>31</v>
      </c>
      <c r="D94" s="301">
        <v>26</v>
      </c>
      <c r="E94" s="301"/>
      <c r="F94" s="82">
        <v>12</v>
      </c>
      <c r="G94" s="355">
        <f t="shared" si="9"/>
        <v>36.928</v>
      </c>
      <c r="H94" s="324">
        <v>36.928</v>
      </c>
      <c r="I94" s="310"/>
      <c r="J94" s="345">
        <f t="shared" si="10"/>
        <v>36.53</v>
      </c>
      <c r="K94" s="227">
        <v>36.53</v>
      </c>
      <c r="L94" s="310"/>
      <c r="M94" s="371">
        <f t="shared" si="11"/>
        <v>34.09</v>
      </c>
      <c r="N94" s="227">
        <v>34.09</v>
      </c>
      <c r="O94" s="310"/>
      <c r="P94" s="309">
        <f t="shared" si="8"/>
        <v>2.8408333333333338</v>
      </c>
    </row>
    <row r="95" spans="1:16" ht="15" customHeight="1">
      <c r="A95" s="307">
        <f t="shared" si="5"/>
        <v>88</v>
      </c>
      <c r="B95" s="81" t="s">
        <v>127</v>
      </c>
      <c r="C95" s="77" t="s">
        <v>31</v>
      </c>
      <c r="D95" s="301">
        <v>26</v>
      </c>
      <c r="E95" s="301" t="s">
        <v>17</v>
      </c>
      <c r="F95" s="82">
        <v>12</v>
      </c>
      <c r="G95" s="355">
        <f t="shared" si="9"/>
        <v>20.088</v>
      </c>
      <c r="H95" s="324">
        <v>20.088</v>
      </c>
      <c r="I95" s="355"/>
      <c r="J95" s="345">
        <f t="shared" si="10"/>
        <v>21.683</v>
      </c>
      <c r="K95" s="227">
        <v>21.683</v>
      </c>
      <c r="L95" s="345"/>
      <c r="M95" s="371">
        <f t="shared" si="11"/>
        <v>28.229</v>
      </c>
      <c r="N95" s="227">
        <v>28.229</v>
      </c>
      <c r="O95" s="371"/>
      <c r="P95" s="309">
        <f t="shared" si="8"/>
        <v>2.3524166666666666</v>
      </c>
    </row>
    <row r="96" spans="1:16" ht="15" customHeight="1">
      <c r="A96" s="307">
        <f t="shared" si="5"/>
        <v>89</v>
      </c>
      <c r="B96" s="81" t="s">
        <v>127</v>
      </c>
      <c r="C96" s="77" t="s">
        <v>31</v>
      </c>
      <c r="D96" s="301">
        <v>28</v>
      </c>
      <c r="E96" s="301" t="s">
        <v>17</v>
      </c>
      <c r="F96" s="82">
        <v>12</v>
      </c>
      <c r="G96" s="355">
        <f t="shared" si="9"/>
        <v>69.36</v>
      </c>
      <c r="H96" s="324">
        <v>69.36</v>
      </c>
      <c r="I96" s="355"/>
      <c r="J96" s="345">
        <f t="shared" si="10"/>
        <v>77.385</v>
      </c>
      <c r="K96" s="227">
        <v>77.385</v>
      </c>
      <c r="L96" s="345"/>
      <c r="M96" s="371">
        <f t="shared" si="11"/>
        <v>77.399</v>
      </c>
      <c r="N96" s="227">
        <v>77.399</v>
      </c>
      <c r="O96" s="371"/>
      <c r="P96" s="309">
        <f t="shared" si="8"/>
        <v>6.449916666666667</v>
      </c>
    </row>
    <row r="97" spans="1:16" ht="15" customHeight="1">
      <c r="A97" s="307">
        <f t="shared" si="5"/>
        <v>90</v>
      </c>
      <c r="B97" s="81" t="s">
        <v>127</v>
      </c>
      <c r="C97" s="77" t="s">
        <v>128</v>
      </c>
      <c r="D97" s="301">
        <v>9</v>
      </c>
      <c r="E97" s="301"/>
      <c r="F97" s="82">
        <v>4</v>
      </c>
      <c r="G97" s="355">
        <f t="shared" si="9"/>
        <v>5.58</v>
      </c>
      <c r="H97" s="324">
        <v>5.58</v>
      </c>
      <c r="I97" s="355"/>
      <c r="J97" s="345">
        <f t="shared" si="10"/>
        <v>9.2</v>
      </c>
      <c r="K97" s="227">
        <v>9.2</v>
      </c>
      <c r="L97" s="345"/>
      <c r="M97" s="371">
        <f t="shared" si="11"/>
        <v>12.817</v>
      </c>
      <c r="N97" s="227">
        <v>12.817</v>
      </c>
      <c r="O97" s="371"/>
      <c r="P97" s="309">
        <f t="shared" si="8"/>
        <v>3.20425</v>
      </c>
    </row>
    <row r="98" spans="1:16" ht="15" customHeight="1">
      <c r="A98" s="307">
        <f t="shared" si="5"/>
        <v>91</v>
      </c>
      <c r="B98" s="81" t="s">
        <v>127</v>
      </c>
      <c r="C98" s="77" t="s">
        <v>64</v>
      </c>
      <c r="D98" s="301">
        <v>5</v>
      </c>
      <c r="E98" s="301"/>
      <c r="F98" s="82">
        <v>12</v>
      </c>
      <c r="G98" s="355">
        <f t="shared" si="9"/>
        <v>10.076</v>
      </c>
      <c r="H98" s="324">
        <v>10.076</v>
      </c>
      <c r="I98" s="355"/>
      <c r="J98" s="345">
        <f t="shared" si="10"/>
        <v>9.763</v>
      </c>
      <c r="K98" s="227">
        <v>9.763</v>
      </c>
      <c r="L98" s="345"/>
      <c r="M98" s="371">
        <f t="shared" si="11"/>
        <v>9.716</v>
      </c>
      <c r="N98" s="227">
        <v>9.716</v>
      </c>
      <c r="O98" s="371"/>
      <c r="P98" s="309">
        <f t="shared" si="8"/>
        <v>0.8096666666666666</v>
      </c>
    </row>
    <row r="99" spans="1:16" ht="15" customHeight="1">
      <c r="A99" s="307">
        <f t="shared" si="5"/>
        <v>92</v>
      </c>
      <c r="B99" s="81" t="s">
        <v>127</v>
      </c>
      <c r="C99" s="77" t="s">
        <v>64</v>
      </c>
      <c r="D99" s="303">
        <v>7</v>
      </c>
      <c r="E99" s="303"/>
      <c r="F99" s="303">
        <v>12</v>
      </c>
      <c r="G99" s="355">
        <f t="shared" si="9"/>
        <v>22.046</v>
      </c>
      <c r="H99" s="324">
        <v>22.046</v>
      </c>
      <c r="I99" s="310"/>
      <c r="J99" s="345">
        <f t="shared" si="10"/>
        <v>26.345</v>
      </c>
      <c r="K99" s="227">
        <v>26.345</v>
      </c>
      <c r="L99" s="310"/>
      <c r="M99" s="371">
        <f t="shared" si="11"/>
        <v>24.801</v>
      </c>
      <c r="N99" s="227">
        <v>24.801</v>
      </c>
      <c r="O99" s="310"/>
      <c r="P99" s="309">
        <f t="shared" si="8"/>
        <v>2.06675</v>
      </c>
    </row>
    <row r="100" spans="1:16" ht="15" customHeight="1">
      <c r="A100" s="307">
        <f t="shared" si="5"/>
        <v>93</v>
      </c>
      <c r="B100" s="81" t="s">
        <v>127</v>
      </c>
      <c r="C100" s="77" t="s">
        <v>64</v>
      </c>
      <c r="D100" s="301">
        <v>8</v>
      </c>
      <c r="E100" s="301"/>
      <c r="F100" s="82">
        <v>8</v>
      </c>
      <c r="G100" s="355">
        <f t="shared" si="9"/>
        <v>15.329</v>
      </c>
      <c r="H100" s="324">
        <v>15.329</v>
      </c>
      <c r="I100" s="310"/>
      <c r="J100" s="345">
        <f t="shared" si="10"/>
        <v>16.242</v>
      </c>
      <c r="K100" s="227">
        <v>16.242</v>
      </c>
      <c r="L100" s="310"/>
      <c r="M100" s="371">
        <f t="shared" si="11"/>
        <v>18.562</v>
      </c>
      <c r="N100" s="227">
        <v>18.562</v>
      </c>
      <c r="O100" s="310"/>
      <c r="P100" s="309">
        <f t="shared" si="8"/>
        <v>2.32025</v>
      </c>
    </row>
    <row r="101" spans="1:16" ht="15" customHeight="1">
      <c r="A101" s="307">
        <f t="shared" si="5"/>
        <v>94</v>
      </c>
      <c r="B101" s="81" t="s">
        <v>127</v>
      </c>
      <c r="C101" s="77" t="s">
        <v>64</v>
      </c>
      <c r="D101" s="301">
        <v>10</v>
      </c>
      <c r="E101" s="301"/>
      <c r="F101" s="82">
        <v>12</v>
      </c>
      <c r="G101" s="355">
        <f t="shared" si="9"/>
        <v>19.794</v>
      </c>
      <c r="H101" s="324">
        <v>19.794</v>
      </c>
      <c r="I101" s="355"/>
      <c r="J101" s="345">
        <f t="shared" si="10"/>
        <v>23.539</v>
      </c>
      <c r="K101" s="227">
        <v>23.539</v>
      </c>
      <c r="L101" s="345"/>
      <c r="M101" s="371">
        <f t="shared" si="11"/>
        <v>25.265</v>
      </c>
      <c r="N101" s="227">
        <v>25.265</v>
      </c>
      <c r="O101" s="371"/>
      <c r="P101" s="309">
        <f t="shared" si="8"/>
        <v>2.1054166666666667</v>
      </c>
    </row>
    <row r="102" spans="1:16" ht="15" customHeight="1">
      <c r="A102" s="307">
        <f t="shared" si="5"/>
        <v>95</v>
      </c>
      <c r="B102" s="81" t="s">
        <v>127</v>
      </c>
      <c r="C102" s="77" t="s">
        <v>64</v>
      </c>
      <c r="D102" s="301">
        <v>19</v>
      </c>
      <c r="E102" s="301"/>
      <c r="F102" s="82">
        <v>12</v>
      </c>
      <c r="G102" s="355">
        <f t="shared" si="9"/>
        <v>23.107</v>
      </c>
      <c r="H102" s="324">
        <v>23.107</v>
      </c>
      <c r="I102" s="355"/>
      <c r="J102" s="345">
        <f t="shared" si="10"/>
        <v>25.278</v>
      </c>
      <c r="K102" s="227">
        <v>25.278</v>
      </c>
      <c r="L102" s="345"/>
      <c r="M102" s="371">
        <f t="shared" si="11"/>
        <v>25.123</v>
      </c>
      <c r="N102" s="227">
        <v>25.123</v>
      </c>
      <c r="O102" s="371"/>
      <c r="P102" s="309">
        <f t="shared" si="8"/>
        <v>2.0935833333333336</v>
      </c>
    </row>
    <row r="103" spans="1:16" ht="15" customHeight="1">
      <c r="A103" s="307">
        <f t="shared" si="5"/>
        <v>96</v>
      </c>
      <c r="B103" s="81" t="s">
        <v>127</v>
      </c>
      <c r="C103" s="77" t="s">
        <v>64</v>
      </c>
      <c r="D103" s="301">
        <v>20</v>
      </c>
      <c r="E103" s="301"/>
      <c r="F103" s="82">
        <v>12</v>
      </c>
      <c r="G103" s="355">
        <f t="shared" si="9"/>
        <v>30.651</v>
      </c>
      <c r="H103" s="324">
        <v>30.651</v>
      </c>
      <c r="I103" s="355"/>
      <c r="J103" s="345">
        <f t="shared" si="10"/>
        <v>41.602</v>
      </c>
      <c r="K103" s="227">
        <v>41.602</v>
      </c>
      <c r="L103" s="345"/>
      <c r="M103" s="371">
        <f t="shared" si="11"/>
        <v>23.053</v>
      </c>
      <c r="N103" s="227">
        <v>23.053</v>
      </c>
      <c r="O103" s="371"/>
      <c r="P103" s="309">
        <f t="shared" si="8"/>
        <v>1.9210833333333335</v>
      </c>
    </row>
    <row r="104" spans="1:16" ht="15" customHeight="1">
      <c r="A104" s="307">
        <f t="shared" si="5"/>
        <v>97</v>
      </c>
      <c r="B104" s="81" t="s">
        <v>127</v>
      </c>
      <c r="C104" s="77" t="s">
        <v>64</v>
      </c>
      <c r="D104" s="301">
        <v>27</v>
      </c>
      <c r="E104" s="301"/>
      <c r="F104" s="82">
        <v>12</v>
      </c>
      <c r="G104" s="355">
        <f t="shared" si="9"/>
        <v>24.959</v>
      </c>
      <c r="H104" s="324">
        <v>24.959</v>
      </c>
      <c r="I104" s="355"/>
      <c r="J104" s="345">
        <f t="shared" si="10"/>
        <v>35.75</v>
      </c>
      <c r="K104" s="227">
        <v>35.75</v>
      </c>
      <c r="L104" s="345"/>
      <c r="M104" s="371">
        <f t="shared" si="11"/>
        <v>45.965</v>
      </c>
      <c r="N104" s="227">
        <v>45.965</v>
      </c>
      <c r="O104" s="371"/>
      <c r="P104" s="309">
        <f t="shared" si="8"/>
        <v>3.830416666666667</v>
      </c>
    </row>
    <row r="105" spans="1:16" ht="15" customHeight="1">
      <c r="A105" s="307">
        <f t="shared" si="5"/>
        <v>98</v>
      </c>
      <c r="B105" s="81" t="s">
        <v>127</v>
      </c>
      <c r="C105" s="77" t="s">
        <v>64</v>
      </c>
      <c r="D105" s="301">
        <v>29</v>
      </c>
      <c r="E105" s="301"/>
      <c r="F105" s="82">
        <v>18</v>
      </c>
      <c r="G105" s="355">
        <f t="shared" si="9"/>
        <v>74.465</v>
      </c>
      <c r="H105" s="324">
        <v>74.465</v>
      </c>
      <c r="I105" s="355"/>
      <c r="J105" s="345">
        <f t="shared" si="10"/>
        <v>87.629</v>
      </c>
      <c r="K105" s="227">
        <v>87.629</v>
      </c>
      <c r="L105" s="345"/>
      <c r="M105" s="371">
        <f t="shared" si="11"/>
        <v>98.124</v>
      </c>
      <c r="N105" s="227">
        <v>98.124</v>
      </c>
      <c r="O105" s="371"/>
      <c r="P105" s="309">
        <f t="shared" si="8"/>
        <v>5.451333333333333</v>
      </c>
    </row>
    <row r="106" spans="1:16" ht="15" customHeight="1">
      <c r="A106" s="307">
        <f t="shared" si="5"/>
        <v>99</v>
      </c>
      <c r="B106" s="81" t="s">
        <v>127</v>
      </c>
      <c r="C106" s="77" t="s">
        <v>64</v>
      </c>
      <c r="D106" s="301">
        <v>31</v>
      </c>
      <c r="E106" s="301"/>
      <c r="F106" s="82">
        <v>18</v>
      </c>
      <c r="G106" s="355">
        <f t="shared" si="9"/>
        <v>47.287</v>
      </c>
      <c r="H106" s="324">
        <v>47.287</v>
      </c>
      <c r="I106" s="355"/>
      <c r="J106" s="345">
        <f t="shared" si="10"/>
        <v>56.452</v>
      </c>
      <c r="K106" s="227">
        <v>56.452</v>
      </c>
      <c r="L106" s="345"/>
      <c r="M106" s="371">
        <f t="shared" si="11"/>
        <v>57.576</v>
      </c>
      <c r="N106" s="227">
        <v>57.576</v>
      </c>
      <c r="O106" s="371"/>
      <c r="P106" s="309">
        <f t="shared" si="8"/>
        <v>3.1986666666666665</v>
      </c>
    </row>
    <row r="107" spans="1:16" ht="15" customHeight="1">
      <c r="A107" s="307">
        <f t="shared" si="5"/>
        <v>100</v>
      </c>
      <c r="B107" s="81" t="s">
        <v>127</v>
      </c>
      <c r="C107" s="77" t="s">
        <v>64</v>
      </c>
      <c r="D107" s="301">
        <v>33</v>
      </c>
      <c r="E107" s="301"/>
      <c r="F107" s="82">
        <v>18</v>
      </c>
      <c r="G107" s="355">
        <f t="shared" si="9"/>
        <v>48.688</v>
      </c>
      <c r="H107" s="324">
        <v>48.688</v>
      </c>
      <c r="I107" s="355"/>
      <c r="J107" s="345">
        <f t="shared" si="10"/>
        <v>47.993</v>
      </c>
      <c r="K107" s="227">
        <v>47.993</v>
      </c>
      <c r="L107" s="345"/>
      <c r="M107" s="371">
        <f t="shared" si="11"/>
        <v>52.081</v>
      </c>
      <c r="N107" s="227">
        <v>52.081</v>
      </c>
      <c r="O107" s="371"/>
      <c r="P107" s="309">
        <f t="shared" si="8"/>
        <v>2.893388888888889</v>
      </c>
    </row>
    <row r="108" spans="1:16" ht="15" customHeight="1">
      <c r="A108" s="307">
        <f t="shared" si="5"/>
        <v>101</v>
      </c>
      <c r="B108" s="81" t="s">
        <v>127</v>
      </c>
      <c r="C108" s="77" t="s">
        <v>64</v>
      </c>
      <c r="D108" s="301">
        <v>35</v>
      </c>
      <c r="E108" s="301"/>
      <c r="F108" s="82">
        <v>12</v>
      </c>
      <c r="G108" s="355">
        <f t="shared" si="9"/>
        <v>28.335</v>
      </c>
      <c r="H108" s="324">
        <v>28.335</v>
      </c>
      <c r="I108" s="355"/>
      <c r="J108" s="345">
        <f t="shared" si="10"/>
        <v>32.941</v>
      </c>
      <c r="K108" s="227">
        <v>32.941</v>
      </c>
      <c r="L108" s="345"/>
      <c r="M108" s="371">
        <f t="shared" si="11"/>
        <v>32.972</v>
      </c>
      <c r="N108" s="227">
        <v>32.972</v>
      </c>
      <c r="O108" s="371"/>
      <c r="P108" s="309">
        <f t="shared" si="8"/>
        <v>2.747666666666667</v>
      </c>
    </row>
    <row r="109" spans="1:16" ht="15" customHeight="1">
      <c r="A109" s="307">
        <f t="shared" si="5"/>
        <v>102</v>
      </c>
      <c r="B109" s="81" t="s">
        <v>127</v>
      </c>
      <c r="C109" s="77" t="s">
        <v>64</v>
      </c>
      <c r="D109" s="301">
        <v>37</v>
      </c>
      <c r="E109" s="301"/>
      <c r="F109" s="82">
        <v>18</v>
      </c>
      <c r="G109" s="355">
        <f t="shared" si="9"/>
        <v>57.904</v>
      </c>
      <c r="H109" s="324">
        <v>57.904</v>
      </c>
      <c r="I109" s="355"/>
      <c r="J109" s="345">
        <f t="shared" si="10"/>
        <v>50.686</v>
      </c>
      <c r="K109" s="227">
        <v>50.686</v>
      </c>
      <c r="L109" s="345"/>
      <c r="M109" s="371">
        <f t="shared" si="11"/>
        <v>42.067</v>
      </c>
      <c r="N109" s="227">
        <v>42.067</v>
      </c>
      <c r="O109" s="371"/>
      <c r="P109" s="309">
        <f t="shared" si="8"/>
        <v>2.3370555555555557</v>
      </c>
    </row>
    <row r="110" spans="1:16" ht="15" customHeight="1">
      <c r="A110" s="307">
        <f t="shared" si="5"/>
        <v>103</v>
      </c>
      <c r="B110" s="81" t="s">
        <v>127</v>
      </c>
      <c r="C110" s="77" t="s">
        <v>64</v>
      </c>
      <c r="D110" s="301">
        <v>37</v>
      </c>
      <c r="E110" s="301" t="s">
        <v>17</v>
      </c>
      <c r="F110" s="82">
        <v>21</v>
      </c>
      <c r="G110" s="355">
        <f t="shared" si="9"/>
        <v>107.096</v>
      </c>
      <c r="H110" s="324">
        <v>107.096</v>
      </c>
      <c r="I110" s="355"/>
      <c r="J110" s="345">
        <f t="shared" si="10"/>
        <v>111.674</v>
      </c>
      <c r="K110" s="227">
        <v>111.674</v>
      </c>
      <c r="L110" s="345"/>
      <c r="M110" s="371">
        <f t="shared" si="11"/>
        <v>104.689</v>
      </c>
      <c r="N110" s="227">
        <v>104.689</v>
      </c>
      <c r="O110" s="371"/>
      <c r="P110" s="309">
        <f t="shared" si="8"/>
        <v>4.985190476190476</v>
      </c>
    </row>
    <row r="111" spans="1:16" ht="15" customHeight="1">
      <c r="A111" s="307">
        <f t="shared" si="5"/>
        <v>104</v>
      </c>
      <c r="B111" s="81" t="s">
        <v>127</v>
      </c>
      <c r="C111" s="77" t="s">
        <v>64</v>
      </c>
      <c r="D111" s="301">
        <v>39</v>
      </c>
      <c r="E111" s="301"/>
      <c r="F111" s="82">
        <v>18</v>
      </c>
      <c r="G111" s="355">
        <f t="shared" si="9"/>
        <v>56.644</v>
      </c>
      <c r="H111" s="324">
        <v>56.644</v>
      </c>
      <c r="I111" s="355"/>
      <c r="J111" s="345">
        <f t="shared" si="10"/>
        <v>67.921</v>
      </c>
      <c r="K111" s="227">
        <v>67.921</v>
      </c>
      <c r="L111" s="345"/>
      <c r="M111" s="371">
        <f t="shared" si="11"/>
        <v>72.384</v>
      </c>
      <c r="N111" s="227">
        <v>72.384</v>
      </c>
      <c r="O111" s="371"/>
      <c r="P111" s="309">
        <f t="shared" si="8"/>
        <v>4.021333333333334</v>
      </c>
    </row>
    <row r="112" spans="1:16" ht="15" customHeight="1">
      <c r="A112" s="307">
        <f t="shared" si="5"/>
        <v>105</v>
      </c>
      <c r="B112" s="81" t="s">
        <v>127</v>
      </c>
      <c r="C112" s="77" t="s">
        <v>54</v>
      </c>
      <c r="D112" s="301">
        <v>1</v>
      </c>
      <c r="E112" s="301" t="s">
        <v>18</v>
      </c>
      <c r="F112" s="82">
        <v>12</v>
      </c>
      <c r="G112" s="355">
        <f t="shared" si="9"/>
        <v>42.438</v>
      </c>
      <c r="H112" s="324">
        <v>42.438</v>
      </c>
      <c r="I112" s="355"/>
      <c r="J112" s="345">
        <f t="shared" si="10"/>
        <v>36.114</v>
      </c>
      <c r="K112" s="227">
        <v>36.114</v>
      </c>
      <c r="L112" s="345"/>
      <c r="M112" s="371">
        <f t="shared" si="11"/>
        <v>53.624</v>
      </c>
      <c r="N112" s="227">
        <v>53.624</v>
      </c>
      <c r="O112" s="371"/>
      <c r="P112" s="309">
        <f t="shared" si="8"/>
        <v>4.468666666666667</v>
      </c>
    </row>
    <row r="113" spans="1:16" ht="15" customHeight="1">
      <c r="A113" s="307">
        <f t="shared" si="5"/>
        <v>106</v>
      </c>
      <c r="B113" s="81" t="s">
        <v>127</v>
      </c>
      <c r="C113" s="77" t="s">
        <v>54</v>
      </c>
      <c r="D113" s="301">
        <v>3</v>
      </c>
      <c r="E113" s="301" t="s">
        <v>18</v>
      </c>
      <c r="F113" s="82">
        <v>126</v>
      </c>
      <c r="G113" s="355">
        <f t="shared" si="9"/>
        <v>412.092</v>
      </c>
      <c r="H113" s="324">
        <v>412.092</v>
      </c>
      <c r="I113" s="355"/>
      <c r="J113" s="345">
        <f t="shared" si="10"/>
        <v>459.32</v>
      </c>
      <c r="K113" s="227">
        <v>459.32</v>
      </c>
      <c r="L113" s="345"/>
      <c r="M113" s="371">
        <f t="shared" si="11"/>
        <v>427.418</v>
      </c>
      <c r="N113" s="227">
        <v>427.418</v>
      </c>
      <c r="O113" s="371"/>
      <c r="P113" s="309">
        <f t="shared" si="8"/>
        <v>3.3922063492063494</v>
      </c>
    </row>
    <row r="114" spans="1:16" ht="15" customHeight="1">
      <c r="A114" s="307">
        <f t="shared" si="5"/>
        <v>107</v>
      </c>
      <c r="B114" s="81" t="s">
        <v>127</v>
      </c>
      <c r="C114" s="77" t="s">
        <v>54</v>
      </c>
      <c r="D114" s="301">
        <v>8</v>
      </c>
      <c r="E114" s="301" t="s">
        <v>18</v>
      </c>
      <c r="F114" s="82">
        <v>36</v>
      </c>
      <c r="G114" s="355">
        <f t="shared" si="9"/>
        <v>115.66</v>
      </c>
      <c r="H114" s="324">
        <v>115.66</v>
      </c>
      <c r="I114" s="355"/>
      <c r="J114" s="345">
        <f t="shared" si="10"/>
        <v>103.635</v>
      </c>
      <c r="K114" s="227">
        <v>103.635</v>
      </c>
      <c r="L114" s="345"/>
      <c r="M114" s="371">
        <f t="shared" si="11"/>
        <v>119.553</v>
      </c>
      <c r="N114" s="227">
        <v>119.553</v>
      </c>
      <c r="O114" s="371"/>
      <c r="P114" s="309">
        <f t="shared" si="8"/>
        <v>3.3209166666666667</v>
      </c>
    </row>
    <row r="115" spans="1:16" ht="15" customHeight="1">
      <c r="A115" s="307">
        <f t="shared" si="5"/>
        <v>108</v>
      </c>
      <c r="B115" s="81" t="s">
        <v>127</v>
      </c>
      <c r="C115" s="77" t="s">
        <v>54</v>
      </c>
      <c r="D115" s="301">
        <v>9</v>
      </c>
      <c r="E115" s="301" t="s">
        <v>17</v>
      </c>
      <c r="F115" s="82">
        <v>12</v>
      </c>
      <c r="G115" s="355">
        <f t="shared" si="9"/>
        <v>25.087</v>
      </c>
      <c r="H115" s="324">
        <v>25.087</v>
      </c>
      <c r="I115" s="355"/>
      <c r="J115" s="345">
        <f t="shared" si="10"/>
        <v>27.67</v>
      </c>
      <c r="K115" s="227">
        <v>27.67</v>
      </c>
      <c r="L115" s="345"/>
      <c r="M115" s="371">
        <f t="shared" si="11"/>
        <v>30.569</v>
      </c>
      <c r="N115" s="227">
        <v>30.569</v>
      </c>
      <c r="O115" s="371"/>
      <c r="P115" s="309">
        <f t="shared" si="8"/>
        <v>2.5474166666666664</v>
      </c>
    </row>
    <row r="116" spans="1:16" ht="15" customHeight="1">
      <c r="A116" s="307">
        <f t="shared" si="5"/>
        <v>109</v>
      </c>
      <c r="B116" s="81" t="s">
        <v>127</v>
      </c>
      <c r="C116" s="77" t="s">
        <v>54</v>
      </c>
      <c r="D116" s="301">
        <v>55</v>
      </c>
      <c r="E116" s="301" t="s">
        <v>17</v>
      </c>
      <c r="F116" s="82">
        <v>12</v>
      </c>
      <c r="G116" s="355">
        <f t="shared" si="9"/>
        <v>8.002</v>
      </c>
      <c r="H116" s="324">
        <v>8.002</v>
      </c>
      <c r="I116" s="355"/>
      <c r="J116" s="345">
        <f t="shared" si="10"/>
        <v>8.666</v>
      </c>
      <c r="K116" s="227">
        <v>8.666</v>
      </c>
      <c r="L116" s="345"/>
      <c r="M116" s="371">
        <f t="shared" si="11"/>
        <v>14.535</v>
      </c>
      <c r="N116" s="227">
        <v>14.535</v>
      </c>
      <c r="O116" s="371"/>
      <c r="P116" s="309">
        <f t="shared" si="8"/>
        <v>1.21125</v>
      </c>
    </row>
    <row r="117" spans="1:16" ht="15" customHeight="1">
      <c r="A117" s="307">
        <f t="shared" si="5"/>
        <v>110</v>
      </c>
      <c r="B117" s="81" t="s">
        <v>127</v>
      </c>
      <c r="C117" s="77" t="s">
        <v>65</v>
      </c>
      <c r="D117" s="319">
        <v>16</v>
      </c>
      <c r="E117" s="319"/>
      <c r="F117" s="82">
        <v>12</v>
      </c>
      <c r="G117" s="355">
        <f>H117+I117</f>
        <v>39.455</v>
      </c>
      <c r="H117" s="324">
        <v>39.455</v>
      </c>
      <c r="I117" s="355"/>
      <c r="J117" s="345">
        <f>K117+L117</f>
        <v>42.356</v>
      </c>
      <c r="K117" s="227">
        <v>42.356</v>
      </c>
      <c r="L117" s="345"/>
      <c r="M117" s="371">
        <f>N117+O117</f>
        <v>45.257</v>
      </c>
      <c r="N117" s="227">
        <v>45.257</v>
      </c>
      <c r="O117" s="371"/>
      <c r="P117" s="309">
        <f t="shared" si="8"/>
        <v>3.7714166666666666</v>
      </c>
    </row>
    <row r="118" spans="1:16" ht="15" customHeight="1">
      <c r="A118" s="307">
        <f t="shared" si="5"/>
        <v>111</v>
      </c>
      <c r="B118" s="81" t="s">
        <v>127</v>
      </c>
      <c r="C118" s="77" t="s">
        <v>136</v>
      </c>
      <c r="D118" s="301">
        <v>4</v>
      </c>
      <c r="E118" s="301"/>
      <c r="F118" s="82">
        <v>8</v>
      </c>
      <c r="G118" s="355">
        <f aca="true" t="shared" si="12" ref="G118:G150">H118+I118</f>
        <v>-1.929</v>
      </c>
      <c r="H118" s="324">
        <v>-1.929</v>
      </c>
      <c r="I118" s="355"/>
      <c r="J118" s="345">
        <f aca="true" t="shared" si="13" ref="J118:J150">K118+L118</f>
        <v>0.667</v>
      </c>
      <c r="K118" s="227">
        <v>0.667</v>
      </c>
      <c r="L118" s="345"/>
      <c r="M118" s="371">
        <f aca="true" t="shared" si="14" ref="M118:M150">N118+O118</f>
        <v>1.108</v>
      </c>
      <c r="N118" s="227">
        <v>1.108</v>
      </c>
      <c r="O118" s="371"/>
      <c r="P118" s="309">
        <f t="shared" si="8"/>
        <v>0.1385</v>
      </c>
    </row>
    <row r="119" spans="1:16" ht="15" customHeight="1">
      <c r="A119" s="307">
        <f t="shared" si="5"/>
        <v>112</v>
      </c>
      <c r="B119" s="81" t="s">
        <v>127</v>
      </c>
      <c r="C119" s="77" t="s">
        <v>136</v>
      </c>
      <c r="D119" s="301">
        <v>5</v>
      </c>
      <c r="E119" s="301"/>
      <c r="F119" s="82">
        <v>12</v>
      </c>
      <c r="G119" s="355">
        <f t="shared" si="12"/>
        <v>22.414</v>
      </c>
      <c r="H119" s="324">
        <v>22.414</v>
      </c>
      <c r="I119" s="355"/>
      <c r="J119" s="345">
        <f t="shared" si="13"/>
        <v>22.9</v>
      </c>
      <c r="K119" s="227">
        <v>22.9</v>
      </c>
      <c r="L119" s="345"/>
      <c r="M119" s="371">
        <f t="shared" si="14"/>
        <v>26.314</v>
      </c>
      <c r="N119" s="227">
        <v>26.314</v>
      </c>
      <c r="O119" s="371"/>
      <c r="P119" s="309">
        <f t="shared" si="8"/>
        <v>2.192833333333333</v>
      </c>
    </row>
    <row r="120" spans="1:16" ht="15" customHeight="1">
      <c r="A120" s="307">
        <f t="shared" si="5"/>
        <v>113</v>
      </c>
      <c r="B120" s="81" t="s">
        <v>127</v>
      </c>
      <c r="C120" s="77" t="s">
        <v>136</v>
      </c>
      <c r="D120" s="301">
        <v>6</v>
      </c>
      <c r="E120" s="301"/>
      <c r="F120" s="82">
        <v>8</v>
      </c>
      <c r="G120" s="355">
        <f t="shared" si="12"/>
        <v>25.031</v>
      </c>
      <c r="H120" s="324">
        <v>25.031</v>
      </c>
      <c r="I120" s="355"/>
      <c r="J120" s="345">
        <f t="shared" si="13"/>
        <v>24.723</v>
      </c>
      <c r="K120" s="227">
        <v>24.723</v>
      </c>
      <c r="L120" s="345"/>
      <c r="M120" s="371">
        <f t="shared" si="14"/>
        <v>20.874</v>
      </c>
      <c r="N120" s="227">
        <v>20.874</v>
      </c>
      <c r="O120" s="371"/>
      <c r="P120" s="309">
        <f t="shared" si="8"/>
        <v>2.60925</v>
      </c>
    </row>
    <row r="121" spans="1:16" ht="15" customHeight="1">
      <c r="A121" s="307">
        <f t="shared" si="5"/>
        <v>114</v>
      </c>
      <c r="B121" s="81" t="s">
        <v>127</v>
      </c>
      <c r="C121" s="77" t="s">
        <v>136</v>
      </c>
      <c r="D121" s="301">
        <v>7</v>
      </c>
      <c r="E121" s="301"/>
      <c r="F121" s="82">
        <v>12</v>
      </c>
      <c r="G121" s="355">
        <f t="shared" si="12"/>
        <v>34.249</v>
      </c>
      <c r="H121" s="324">
        <v>34.249</v>
      </c>
      <c r="I121" s="355"/>
      <c r="J121" s="345">
        <f t="shared" si="13"/>
        <v>30.241</v>
      </c>
      <c r="K121" s="227">
        <v>30.241</v>
      </c>
      <c r="L121" s="345"/>
      <c r="M121" s="371">
        <f t="shared" si="14"/>
        <v>33.678</v>
      </c>
      <c r="N121" s="227">
        <v>33.678</v>
      </c>
      <c r="O121" s="371"/>
      <c r="P121" s="309">
        <f t="shared" si="8"/>
        <v>2.8064999999999998</v>
      </c>
    </row>
    <row r="122" spans="1:16" ht="15" customHeight="1">
      <c r="A122" s="307">
        <f aca="true" t="shared" si="15" ref="A122:A151">1+A121</f>
        <v>115</v>
      </c>
      <c r="B122" s="81" t="s">
        <v>127</v>
      </c>
      <c r="C122" s="77" t="s">
        <v>136</v>
      </c>
      <c r="D122" s="301">
        <v>9</v>
      </c>
      <c r="E122" s="301"/>
      <c r="F122" s="82">
        <v>12</v>
      </c>
      <c r="G122" s="355">
        <f t="shared" si="12"/>
        <v>38.586</v>
      </c>
      <c r="H122" s="324">
        <v>38.586</v>
      </c>
      <c r="I122" s="355"/>
      <c r="J122" s="345">
        <f t="shared" si="13"/>
        <v>41.834</v>
      </c>
      <c r="K122" s="227">
        <v>41.834</v>
      </c>
      <c r="L122" s="345"/>
      <c r="M122" s="371">
        <f t="shared" si="14"/>
        <v>39.413</v>
      </c>
      <c r="N122" s="227">
        <v>39.413</v>
      </c>
      <c r="O122" s="371"/>
      <c r="P122" s="309">
        <f t="shared" si="8"/>
        <v>3.2844166666666665</v>
      </c>
    </row>
    <row r="123" spans="1:16" ht="15" customHeight="1">
      <c r="A123" s="307">
        <f t="shared" si="15"/>
        <v>116</v>
      </c>
      <c r="B123" s="81" t="s">
        <v>127</v>
      </c>
      <c r="C123" s="81" t="s">
        <v>68</v>
      </c>
      <c r="D123" s="301">
        <v>1</v>
      </c>
      <c r="E123" s="301"/>
      <c r="F123" s="82">
        <v>12</v>
      </c>
      <c r="G123" s="355">
        <f t="shared" si="12"/>
        <v>62.564</v>
      </c>
      <c r="H123" s="324">
        <v>62.564</v>
      </c>
      <c r="I123" s="355"/>
      <c r="J123" s="345">
        <f t="shared" si="13"/>
        <v>56.985</v>
      </c>
      <c r="K123" s="227">
        <v>56.985</v>
      </c>
      <c r="L123" s="345"/>
      <c r="M123" s="371">
        <f t="shared" si="14"/>
        <v>48.476</v>
      </c>
      <c r="N123" s="227">
        <v>48.476</v>
      </c>
      <c r="O123" s="371"/>
      <c r="P123" s="309">
        <f t="shared" si="8"/>
        <v>4.039666666666666</v>
      </c>
    </row>
    <row r="124" spans="1:16" ht="15" customHeight="1">
      <c r="A124" s="307">
        <f t="shared" si="15"/>
        <v>117</v>
      </c>
      <c r="B124" s="81" t="s">
        <v>127</v>
      </c>
      <c r="C124" s="81" t="s">
        <v>68</v>
      </c>
      <c r="D124" s="301">
        <v>3</v>
      </c>
      <c r="E124" s="301" t="s">
        <v>17</v>
      </c>
      <c r="F124" s="82">
        <v>12</v>
      </c>
      <c r="G124" s="355">
        <f t="shared" si="12"/>
        <v>27.974</v>
      </c>
      <c r="H124" s="324">
        <v>27.974</v>
      </c>
      <c r="I124" s="355"/>
      <c r="J124" s="345">
        <f t="shared" si="13"/>
        <v>32.352</v>
      </c>
      <c r="K124" s="227">
        <v>32.352</v>
      </c>
      <c r="L124" s="345"/>
      <c r="M124" s="371">
        <f t="shared" si="14"/>
        <v>25.839</v>
      </c>
      <c r="N124" s="227">
        <v>25.839</v>
      </c>
      <c r="O124" s="371"/>
      <c r="P124" s="309">
        <f t="shared" si="8"/>
        <v>2.15325</v>
      </c>
    </row>
    <row r="125" spans="1:16" ht="15" customHeight="1">
      <c r="A125" s="307">
        <f t="shared" si="15"/>
        <v>118</v>
      </c>
      <c r="B125" s="81" t="s">
        <v>127</v>
      </c>
      <c r="C125" s="81" t="s">
        <v>68</v>
      </c>
      <c r="D125" s="301">
        <v>3</v>
      </c>
      <c r="E125" s="301" t="s">
        <v>18</v>
      </c>
      <c r="F125" s="82">
        <v>12</v>
      </c>
      <c r="G125" s="355">
        <f t="shared" si="12"/>
        <v>30.31</v>
      </c>
      <c r="H125" s="324">
        <v>30.31</v>
      </c>
      <c r="I125" s="355"/>
      <c r="J125" s="345">
        <f t="shared" si="13"/>
        <v>36.073</v>
      </c>
      <c r="K125" s="227">
        <v>36.073</v>
      </c>
      <c r="L125" s="345"/>
      <c r="M125" s="371">
        <f t="shared" si="14"/>
        <v>31.335</v>
      </c>
      <c r="N125" s="227">
        <v>31.335</v>
      </c>
      <c r="O125" s="371"/>
      <c r="P125" s="309">
        <f t="shared" si="8"/>
        <v>2.61125</v>
      </c>
    </row>
    <row r="126" spans="1:16" ht="15" customHeight="1">
      <c r="A126" s="307">
        <f t="shared" si="15"/>
        <v>119</v>
      </c>
      <c r="B126" s="81" t="s">
        <v>127</v>
      </c>
      <c r="C126" s="81" t="s">
        <v>68</v>
      </c>
      <c r="D126" s="301">
        <v>5</v>
      </c>
      <c r="E126" s="301" t="s">
        <v>17</v>
      </c>
      <c r="F126" s="82">
        <v>12</v>
      </c>
      <c r="G126" s="355">
        <f t="shared" si="12"/>
        <v>13.952</v>
      </c>
      <c r="H126" s="324">
        <v>13.952</v>
      </c>
      <c r="I126" s="355"/>
      <c r="J126" s="345">
        <f t="shared" si="13"/>
        <v>17.571</v>
      </c>
      <c r="K126" s="227">
        <v>17.571</v>
      </c>
      <c r="L126" s="345"/>
      <c r="M126" s="371">
        <f t="shared" si="14"/>
        <v>16.515</v>
      </c>
      <c r="N126" s="227">
        <v>16.515</v>
      </c>
      <c r="O126" s="371"/>
      <c r="P126" s="309">
        <f t="shared" si="8"/>
        <v>1.37625</v>
      </c>
    </row>
    <row r="127" spans="1:16" ht="15" customHeight="1">
      <c r="A127" s="307">
        <f t="shared" si="15"/>
        <v>120</v>
      </c>
      <c r="B127" s="81" t="s">
        <v>127</v>
      </c>
      <c r="C127" s="81" t="s">
        <v>68</v>
      </c>
      <c r="D127" s="301">
        <v>7</v>
      </c>
      <c r="E127" s="301"/>
      <c r="F127" s="82">
        <v>12</v>
      </c>
      <c r="G127" s="355">
        <f t="shared" si="12"/>
        <v>12.159</v>
      </c>
      <c r="H127" s="324">
        <v>12.159</v>
      </c>
      <c r="I127" s="355"/>
      <c r="J127" s="345">
        <f t="shared" si="13"/>
        <v>12.787</v>
      </c>
      <c r="K127" s="227">
        <v>12.787</v>
      </c>
      <c r="L127" s="345"/>
      <c r="M127" s="371">
        <f t="shared" si="14"/>
        <v>13.743</v>
      </c>
      <c r="N127" s="227">
        <v>13.743</v>
      </c>
      <c r="O127" s="371"/>
      <c r="P127" s="309">
        <f t="shared" si="8"/>
        <v>1.14525</v>
      </c>
    </row>
    <row r="128" spans="1:16" ht="15" customHeight="1">
      <c r="A128" s="307">
        <f t="shared" si="15"/>
        <v>121</v>
      </c>
      <c r="B128" s="81" t="s">
        <v>127</v>
      </c>
      <c r="C128" s="81" t="s">
        <v>68</v>
      </c>
      <c r="D128" s="301">
        <v>8</v>
      </c>
      <c r="E128" s="301" t="s">
        <v>17</v>
      </c>
      <c r="F128" s="82">
        <v>12</v>
      </c>
      <c r="G128" s="355">
        <f t="shared" si="12"/>
        <v>68.158</v>
      </c>
      <c r="H128" s="324">
        <v>68.158</v>
      </c>
      <c r="I128" s="355"/>
      <c r="J128" s="345">
        <f t="shared" si="13"/>
        <v>41.686</v>
      </c>
      <c r="K128" s="227">
        <v>41.686</v>
      </c>
      <c r="L128" s="345"/>
      <c r="M128" s="371">
        <f t="shared" si="14"/>
        <v>42.071</v>
      </c>
      <c r="N128" s="227">
        <v>42.071</v>
      </c>
      <c r="O128" s="371"/>
      <c r="P128" s="309">
        <f t="shared" si="8"/>
        <v>3.5059166666666663</v>
      </c>
    </row>
    <row r="129" spans="1:16" ht="15" customHeight="1">
      <c r="A129" s="307">
        <f t="shared" si="15"/>
        <v>122</v>
      </c>
      <c r="B129" s="81" t="s">
        <v>127</v>
      </c>
      <c r="C129" s="81" t="s">
        <v>68</v>
      </c>
      <c r="D129" s="301">
        <v>9</v>
      </c>
      <c r="E129" s="301" t="s">
        <v>18</v>
      </c>
      <c r="F129" s="82">
        <v>12</v>
      </c>
      <c r="G129" s="355">
        <f t="shared" si="12"/>
        <v>127.734</v>
      </c>
      <c r="H129" s="324">
        <v>127.734</v>
      </c>
      <c r="I129" s="355"/>
      <c r="J129" s="345">
        <f t="shared" si="13"/>
        <v>133.025</v>
      </c>
      <c r="K129" s="227">
        <v>133.025</v>
      </c>
      <c r="L129" s="345"/>
      <c r="M129" s="371">
        <f t="shared" si="14"/>
        <v>119.251</v>
      </c>
      <c r="N129" s="227">
        <v>119.251</v>
      </c>
      <c r="O129" s="371"/>
      <c r="P129" s="309">
        <f t="shared" si="8"/>
        <v>9.937583333333334</v>
      </c>
    </row>
    <row r="130" spans="1:16" ht="15" customHeight="1">
      <c r="A130" s="307">
        <f t="shared" si="15"/>
        <v>123</v>
      </c>
      <c r="B130" s="81" t="s">
        <v>127</v>
      </c>
      <c r="C130" s="81" t="s">
        <v>68</v>
      </c>
      <c r="D130" s="301">
        <v>10</v>
      </c>
      <c r="E130" s="301" t="s">
        <v>17</v>
      </c>
      <c r="F130" s="82">
        <v>12</v>
      </c>
      <c r="G130" s="355">
        <f t="shared" si="12"/>
        <v>33.799</v>
      </c>
      <c r="H130" s="324">
        <v>33.799</v>
      </c>
      <c r="I130" s="355"/>
      <c r="J130" s="345">
        <f t="shared" si="13"/>
        <v>36.498</v>
      </c>
      <c r="K130" s="227">
        <v>36.498</v>
      </c>
      <c r="L130" s="345"/>
      <c r="M130" s="371">
        <f t="shared" si="14"/>
        <v>36.642</v>
      </c>
      <c r="N130" s="227">
        <v>36.642</v>
      </c>
      <c r="O130" s="371"/>
      <c r="P130" s="309">
        <f t="shared" si="8"/>
        <v>3.0535</v>
      </c>
    </row>
    <row r="131" spans="1:16" ht="15" customHeight="1">
      <c r="A131" s="307">
        <f t="shared" si="15"/>
        <v>124</v>
      </c>
      <c r="B131" s="81" t="s">
        <v>127</v>
      </c>
      <c r="C131" s="81" t="s">
        <v>48</v>
      </c>
      <c r="D131" s="301">
        <v>4</v>
      </c>
      <c r="E131" s="301"/>
      <c r="F131" s="82">
        <v>140</v>
      </c>
      <c r="G131" s="355">
        <f t="shared" si="12"/>
        <v>1718.702</v>
      </c>
      <c r="H131" s="324">
        <v>1718.702</v>
      </c>
      <c r="I131" s="355"/>
      <c r="J131" s="345">
        <f t="shared" si="13"/>
        <v>1991.333</v>
      </c>
      <c r="K131" s="227">
        <v>1991.333</v>
      </c>
      <c r="L131" s="345"/>
      <c r="M131" s="371">
        <f t="shared" si="14"/>
        <v>1970.146</v>
      </c>
      <c r="N131" s="227">
        <v>1970.146</v>
      </c>
      <c r="O131" s="371"/>
      <c r="P131" s="309">
        <f t="shared" si="8"/>
        <v>14.072471428571427</v>
      </c>
    </row>
    <row r="132" spans="1:16" ht="15" customHeight="1">
      <c r="A132" s="307">
        <f t="shared" si="15"/>
        <v>125</v>
      </c>
      <c r="B132" s="81" t="s">
        <v>127</v>
      </c>
      <c r="C132" s="81" t="s">
        <v>91</v>
      </c>
      <c r="D132" s="301">
        <v>5</v>
      </c>
      <c r="E132" s="301"/>
      <c r="F132" s="82">
        <v>12</v>
      </c>
      <c r="G132" s="355">
        <f t="shared" si="12"/>
        <v>18.593</v>
      </c>
      <c r="H132" s="324">
        <v>18.593</v>
      </c>
      <c r="I132" s="355"/>
      <c r="J132" s="345">
        <f t="shared" si="13"/>
        <v>24.198</v>
      </c>
      <c r="K132" s="227">
        <v>24.198</v>
      </c>
      <c r="L132" s="345"/>
      <c r="M132" s="371">
        <f t="shared" si="14"/>
        <v>20.503</v>
      </c>
      <c r="N132" s="227">
        <v>20.503</v>
      </c>
      <c r="O132" s="371"/>
      <c r="P132" s="309">
        <f t="shared" si="8"/>
        <v>1.7085833333333333</v>
      </c>
    </row>
    <row r="133" spans="1:16" ht="15" customHeight="1">
      <c r="A133" s="307">
        <f t="shared" si="15"/>
        <v>126</v>
      </c>
      <c r="B133" s="81" t="s">
        <v>127</v>
      </c>
      <c r="C133" s="81" t="s">
        <v>91</v>
      </c>
      <c r="D133" s="301">
        <v>12</v>
      </c>
      <c r="E133" s="301"/>
      <c r="F133" s="82">
        <v>4</v>
      </c>
      <c r="G133" s="355">
        <f t="shared" si="12"/>
        <v>9.747</v>
      </c>
      <c r="H133" s="324">
        <v>9.747</v>
      </c>
      <c r="I133" s="355"/>
      <c r="J133" s="345">
        <f t="shared" si="13"/>
        <v>15.693</v>
      </c>
      <c r="K133" s="227">
        <v>15.693</v>
      </c>
      <c r="L133" s="345"/>
      <c r="M133" s="371">
        <f t="shared" si="14"/>
        <v>6.118</v>
      </c>
      <c r="N133" s="227">
        <v>6.118</v>
      </c>
      <c r="O133" s="371"/>
      <c r="P133" s="309">
        <f t="shared" si="8"/>
        <v>1.5295</v>
      </c>
    </row>
    <row r="134" spans="1:16" ht="15" customHeight="1">
      <c r="A134" s="307">
        <f t="shared" si="15"/>
        <v>127</v>
      </c>
      <c r="B134" s="81" t="s">
        <v>127</v>
      </c>
      <c r="C134" s="81" t="s">
        <v>44</v>
      </c>
      <c r="D134" s="301">
        <v>11</v>
      </c>
      <c r="E134" s="301"/>
      <c r="F134" s="82">
        <v>12</v>
      </c>
      <c r="G134" s="355">
        <f t="shared" si="12"/>
        <v>41.187</v>
      </c>
      <c r="H134" s="324">
        <v>41.187</v>
      </c>
      <c r="I134" s="355"/>
      <c r="J134" s="345">
        <f t="shared" si="13"/>
        <v>48.433</v>
      </c>
      <c r="K134" s="227">
        <v>48.433</v>
      </c>
      <c r="L134" s="345"/>
      <c r="M134" s="371">
        <f t="shared" si="14"/>
        <v>58.453</v>
      </c>
      <c r="N134" s="227">
        <v>58.453</v>
      </c>
      <c r="O134" s="371"/>
      <c r="P134" s="309">
        <f t="shared" si="8"/>
        <v>4.871083333333334</v>
      </c>
    </row>
    <row r="135" spans="1:16" ht="15" customHeight="1">
      <c r="A135" s="307">
        <f t="shared" si="15"/>
        <v>128</v>
      </c>
      <c r="B135" s="81" t="s">
        <v>127</v>
      </c>
      <c r="C135" s="81" t="s">
        <v>70</v>
      </c>
      <c r="D135" s="301">
        <v>34</v>
      </c>
      <c r="E135" s="301" t="s">
        <v>17</v>
      </c>
      <c r="F135" s="82">
        <v>12</v>
      </c>
      <c r="G135" s="355">
        <f t="shared" si="12"/>
        <v>26.966</v>
      </c>
      <c r="H135" s="324">
        <v>26.966</v>
      </c>
      <c r="I135" s="355"/>
      <c r="J135" s="345">
        <f t="shared" si="13"/>
        <v>32.692</v>
      </c>
      <c r="K135" s="227">
        <v>32.692</v>
      </c>
      <c r="L135" s="345"/>
      <c r="M135" s="371">
        <f t="shared" si="14"/>
        <v>30.487</v>
      </c>
      <c r="N135" s="227">
        <v>30.487</v>
      </c>
      <c r="O135" s="371"/>
      <c r="P135" s="309">
        <f t="shared" si="8"/>
        <v>2.540583333333333</v>
      </c>
    </row>
    <row r="136" spans="1:16" ht="15" customHeight="1">
      <c r="A136" s="307">
        <f t="shared" si="15"/>
        <v>129</v>
      </c>
      <c r="B136" s="81" t="s">
        <v>127</v>
      </c>
      <c r="C136" s="81" t="s">
        <v>70</v>
      </c>
      <c r="D136" s="301">
        <v>36</v>
      </c>
      <c r="E136" s="301" t="s">
        <v>17</v>
      </c>
      <c r="F136" s="82">
        <v>12</v>
      </c>
      <c r="G136" s="355">
        <f t="shared" si="12"/>
        <v>51.962</v>
      </c>
      <c r="H136" s="324">
        <v>51.962</v>
      </c>
      <c r="I136" s="355"/>
      <c r="J136" s="345">
        <f t="shared" si="13"/>
        <v>62.451</v>
      </c>
      <c r="K136" s="227">
        <v>62.451</v>
      </c>
      <c r="L136" s="345"/>
      <c r="M136" s="371">
        <f t="shared" si="14"/>
        <v>64.057</v>
      </c>
      <c r="N136" s="227">
        <v>64.057</v>
      </c>
      <c r="O136" s="371"/>
      <c r="P136" s="309">
        <f t="shared" si="8"/>
        <v>5.3380833333333335</v>
      </c>
    </row>
    <row r="137" spans="1:16" ht="15" customHeight="1">
      <c r="A137" s="307">
        <f t="shared" si="15"/>
        <v>130</v>
      </c>
      <c r="B137" s="81" t="s">
        <v>127</v>
      </c>
      <c r="C137" s="81" t="s">
        <v>71</v>
      </c>
      <c r="D137" s="319">
        <v>20</v>
      </c>
      <c r="E137" s="319"/>
      <c r="F137" s="82">
        <v>12</v>
      </c>
      <c r="G137" s="355">
        <f t="shared" si="12"/>
        <v>66.637</v>
      </c>
      <c r="H137" s="324">
        <v>66.637</v>
      </c>
      <c r="I137" s="355"/>
      <c r="J137" s="345">
        <f t="shared" si="13"/>
        <v>66.319</v>
      </c>
      <c r="K137" s="227">
        <v>66.319</v>
      </c>
      <c r="L137" s="345"/>
      <c r="M137" s="371">
        <f t="shared" si="14"/>
        <v>-1.34</v>
      </c>
      <c r="N137" s="227">
        <v>-1.34</v>
      </c>
      <c r="O137" s="371"/>
      <c r="P137" s="309">
        <f aca="true" t="shared" si="16" ref="P137:P150">M137/F137</f>
        <v>-0.11166666666666668</v>
      </c>
    </row>
    <row r="138" spans="1:16" ht="15" customHeight="1">
      <c r="A138" s="307">
        <f t="shared" si="15"/>
        <v>131</v>
      </c>
      <c r="B138" s="81" t="s">
        <v>127</v>
      </c>
      <c r="C138" s="81" t="s">
        <v>71</v>
      </c>
      <c r="D138" s="301">
        <v>35</v>
      </c>
      <c r="E138" s="301"/>
      <c r="F138" s="82">
        <v>12</v>
      </c>
      <c r="G138" s="355">
        <f t="shared" si="12"/>
        <v>29.509</v>
      </c>
      <c r="H138" s="324">
        <v>29.509</v>
      </c>
      <c r="I138" s="355"/>
      <c r="J138" s="345">
        <f t="shared" si="13"/>
        <v>32.759</v>
      </c>
      <c r="K138" s="227">
        <v>32.759</v>
      </c>
      <c r="L138" s="345"/>
      <c r="M138" s="371">
        <f t="shared" si="14"/>
        <v>32.489</v>
      </c>
      <c r="N138" s="227">
        <v>32.489</v>
      </c>
      <c r="O138" s="371"/>
      <c r="P138" s="309">
        <f t="shared" si="16"/>
        <v>2.7074166666666666</v>
      </c>
    </row>
    <row r="139" spans="1:16" ht="15" customHeight="1">
      <c r="A139" s="307">
        <f t="shared" si="15"/>
        <v>132</v>
      </c>
      <c r="B139" s="81" t="s">
        <v>127</v>
      </c>
      <c r="C139" s="81" t="s">
        <v>71</v>
      </c>
      <c r="D139" s="301">
        <v>39</v>
      </c>
      <c r="E139" s="301"/>
      <c r="F139" s="82">
        <v>12</v>
      </c>
      <c r="G139" s="355">
        <f t="shared" si="12"/>
        <v>48.727</v>
      </c>
      <c r="H139" s="324">
        <v>48.727</v>
      </c>
      <c r="I139" s="355"/>
      <c r="J139" s="345">
        <f t="shared" si="13"/>
        <v>51.799</v>
      </c>
      <c r="K139" s="227">
        <v>51.799</v>
      </c>
      <c r="L139" s="345"/>
      <c r="M139" s="371">
        <f t="shared" si="14"/>
        <v>57.369</v>
      </c>
      <c r="N139" s="227">
        <v>57.369</v>
      </c>
      <c r="O139" s="371"/>
      <c r="P139" s="309">
        <f t="shared" si="16"/>
        <v>4.78075</v>
      </c>
    </row>
    <row r="140" spans="1:16" ht="15" customHeight="1">
      <c r="A140" s="307">
        <f t="shared" si="15"/>
        <v>133</v>
      </c>
      <c r="B140" s="81" t="s">
        <v>127</v>
      </c>
      <c r="C140" s="81" t="s">
        <v>71</v>
      </c>
      <c r="D140" s="301">
        <v>39</v>
      </c>
      <c r="E140" s="301" t="s">
        <v>17</v>
      </c>
      <c r="F140" s="82">
        <v>12</v>
      </c>
      <c r="G140" s="355">
        <f t="shared" si="12"/>
        <v>62.471</v>
      </c>
      <c r="H140" s="324">
        <v>62.471</v>
      </c>
      <c r="I140" s="355"/>
      <c r="J140" s="345">
        <f t="shared" si="13"/>
        <v>58.354</v>
      </c>
      <c r="K140" s="227">
        <v>58.354</v>
      </c>
      <c r="L140" s="345"/>
      <c r="M140" s="371">
        <f t="shared" si="14"/>
        <v>50.766</v>
      </c>
      <c r="N140" s="227">
        <v>50.766</v>
      </c>
      <c r="O140" s="371"/>
      <c r="P140" s="309">
        <f t="shared" si="16"/>
        <v>4.2305</v>
      </c>
    </row>
    <row r="141" spans="1:16" ht="15" customHeight="1">
      <c r="A141" s="307">
        <f t="shared" si="15"/>
        <v>134</v>
      </c>
      <c r="B141" s="81" t="s">
        <v>127</v>
      </c>
      <c r="C141" s="81" t="s">
        <v>71</v>
      </c>
      <c r="D141" s="301">
        <v>41</v>
      </c>
      <c r="E141" s="301" t="s">
        <v>18</v>
      </c>
      <c r="F141" s="82">
        <v>12</v>
      </c>
      <c r="G141" s="355">
        <f t="shared" si="12"/>
        <v>30.173</v>
      </c>
      <c r="H141" s="324">
        <v>30.173</v>
      </c>
      <c r="I141" s="355"/>
      <c r="J141" s="345">
        <f t="shared" si="13"/>
        <v>30.823</v>
      </c>
      <c r="K141" s="227">
        <v>30.823</v>
      </c>
      <c r="L141" s="345"/>
      <c r="M141" s="371">
        <f t="shared" si="14"/>
        <v>30.823</v>
      </c>
      <c r="N141" s="227">
        <v>30.823</v>
      </c>
      <c r="O141" s="371"/>
      <c r="P141" s="309">
        <f t="shared" si="16"/>
        <v>2.568583333333333</v>
      </c>
    </row>
    <row r="142" spans="1:16" ht="15" customHeight="1">
      <c r="A142" s="307">
        <f t="shared" si="15"/>
        <v>135</v>
      </c>
      <c r="B142" s="81" t="s">
        <v>127</v>
      </c>
      <c r="C142" s="81" t="s">
        <v>71</v>
      </c>
      <c r="D142" s="301">
        <v>43</v>
      </c>
      <c r="E142" s="301"/>
      <c r="F142" s="82">
        <v>27</v>
      </c>
      <c r="G142" s="355">
        <f t="shared" si="12"/>
        <v>108.327</v>
      </c>
      <c r="H142" s="324">
        <v>108.327</v>
      </c>
      <c r="I142" s="355"/>
      <c r="J142" s="345">
        <f t="shared" si="13"/>
        <v>109.586</v>
      </c>
      <c r="K142" s="227">
        <v>109.586</v>
      </c>
      <c r="L142" s="345"/>
      <c r="M142" s="371">
        <f t="shared" si="14"/>
        <v>115.899</v>
      </c>
      <c r="N142" s="227">
        <v>115.899</v>
      </c>
      <c r="O142" s="371"/>
      <c r="P142" s="309">
        <f t="shared" si="16"/>
        <v>4.2925555555555555</v>
      </c>
    </row>
    <row r="143" spans="1:16" ht="15" customHeight="1">
      <c r="A143" s="307">
        <f t="shared" si="15"/>
        <v>136</v>
      </c>
      <c r="B143" s="81" t="s">
        <v>127</v>
      </c>
      <c r="C143" s="81" t="s">
        <v>71</v>
      </c>
      <c r="D143" s="301">
        <v>43</v>
      </c>
      <c r="E143" s="301" t="s">
        <v>17</v>
      </c>
      <c r="F143" s="82">
        <v>12</v>
      </c>
      <c r="G143" s="355">
        <f t="shared" si="12"/>
        <v>43.897</v>
      </c>
      <c r="H143" s="324">
        <v>43.897</v>
      </c>
      <c r="I143" s="355"/>
      <c r="J143" s="345">
        <f t="shared" si="13"/>
        <v>50.31</v>
      </c>
      <c r="K143" s="227">
        <v>50.31</v>
      </c>
      <c r="L143" s="345"/>
      <c r="M143" s="371">
        <f t="shared" si="14"/>
        <v>45.354</v>
      </c>
      <c r="N143" s="227">
        <v>45.354</v>
      </c>
      <c r="O143" s="371"/>
      <c r="P143" s="309">
        <f t="shared" si="16"/>
        <v>3.7795</v>
      </c>
    </row>
    <row r="144" spans="1:16" ht="15" customHeight="1">
      <c r="A144" s="307">
        <f t="shared" si="15"/>
        <v>137</v>
      </c>
      <c r="B144" s="81" t="s">
        <v>127</v>
      </c>
      <c r="C144" s="81" t="s">
        <v>71</v>
      </c>
      <c r="D144" s="301">
        <v>43</v>
      </c>
      <c r="E144" s="301" t="s">
        <v>18</v>
      </c>
      <c r="F144" s="82">
        <v>12</v>
      </c>
      <c r="G144" s="355">
        <f t="shared" si="12"/>
        <v>34.657</v>
      </c>
      <c r="H144" s="324">
        <v>34.657</v>
      </c>
      <c r="I144" s="355"/>
      <c r="J144" s="345">
        <f t="shared" si="13"/>
        <v>32.928</v>
      </c>
      <c r="K144" s="227">
        <v>32.928</v>
      </c>
      <c r="L144" s="345"/>
      <c r="M144" s="371">
        <f t="shared" si="14"/>
        <v>31.944</v>
      </c>
      <c r="N144" s="227">
        <v>31.944</v>
      </c>
      <c r="O144" s="371"/>
      <c r="P144" s="309">
        <f t="shared" si="16"/>
        <v>2.662</v>
      </c>
    </row>
    <row r="145" spans="1:16" ht="15" customHeight="1">
      <c r="A145" s="307">
        <f t="shared" si="15"/>
        <v>138</v>
      </c>
      <c r="B145" s="81" t="s">
        <v>127</v>
      </c>
      <c r="C145" s="81" t="s">
        <v>71</v>
      </c>
      <c r="D145" s="301">
        <v>44</v>
      </c>
      <c r="E145" s="301"/>
      <c r="F145" s="82">
        <v>12</v>
      </c>
      <c r="G145" s="355">
        <f t="shared" si="12"/>
        <v>30.244</v>
      </c>
      <c r="H145" s="324">
        <v>30.244</v>
      </c>
      <c r="I145" s="355"/>
      <c r="J145" s="345">
        <f t="shared" si="13"/>
        <v>37.737</v>
      </c>
      <c r="K145" s="227">
        <v>37.737</v>
      </c>
      <c r="L145" s="345"/>
      <c r="M145" s="371">
        <f t="shared" si="14"/>
        <v>45.743</v>
      </c>
      <c r="N145" s="227">
        <v>45.743</v>
      </c>
      <c r="O145" s="371"/>
      <c r="P145" s="309">
        <f t="shared" si="16"/>
        <v>3.811916666666667</v>
      </c>
    </row>
    <row r="146" spans="1:16" ht="15" customHeight="1">
      <c r="A146" s="307">
        <f t="shared" si="15"/>
        <v>139</v>
      </c>
      <c r="B146" s="81" t="s">
        <v>127</v>
      </c>
      <c r="C146" s="81" t="s">
        <v>71</v>
      </c>
      <c r="D146" s="301">
        <v>45</v>
      </c>
      <c r="E146" s="301" t="s">
        <v>17</v>
      </c>
      <c r="F146" s="82">
        <v>12</v>
      </c>
      <c r="G146" s="355">
        <f t="shared" si="12"/>
        <v>43.785</v>
      </c>
      <c r="H146" s="324">
        <v>43.785</v>
      </c>
      <c r="I146" s="355"/>
      <c r="J146" s="345">
        <f t="shared" si="13"/>
        <v>39.868</v>
      </c>
      <c r="K146" s="227">
        <v>39.868</v>
      </c>
      <c r="L146" s="345"/>
      <c r="M146" s="371">
        <f t="shared" si="14"/>
        <v>36.991</v>
      </c>
      <c r="N146" s="227">
        <v>36.991</v>
      </c>
      <c r="O146" s="371"/>
      <c r="P146" s="309">
        <f t="shared" si="16"/>
        <v>3.0825833333333335</v>
      </c>
    </row>
    <row r="147" spans="1:16" ht="15" customHeight="1">
      <c r="A147" s="307">
        <f t="shared" si="15"/>
        <v>140</v>
      </c>
      <c r="B147" s="81" t="s">
        <v>127</v>
      </c>
      <c r="C147" s="81" t="s">
        <v>71</v>
      </c>
      <c r="D147" s="301">
        <v>45</v>
      </c>
      <c r="E147" s="301" t="s">
        <v>18</v>
      </c>
      <c r="F147" s="82">
        <v>12</v>
      </c>
      <c r="G147" s="355">
        <f t="shared" si="12"/>
        <v>12.601</v>
      </c>
      <c r="H147" s="324">
        <v>12.601</v>
      </c>
      <c r="I147" s="355"/>
      <c r="J147" s="345">
        <f t="shared" si="13"/>
        <v>15.736</v>
      </c>
      <c r="K147" s="227">
        <v>15.736</v>
      </c>
      <c r="L147" s="345"/>
      <c r="M147" s="371">
        <f t="shared" si="14"/>
        <v>17.784</v>
      </c>
      <c r="N147" s="227">
        <v>17.784</v>
      </c>
      <c r="O147" s="371"/>
      <c r="P147" s="309">
        <f t="shared" si="16"/>
        <v>1.482</v>
      </c>
    </row>
    <row r="148" spans="1:16" ht="15" customHeight="1">
      <c r="A148" s="307">
        <f t="shared" si="15"/>
        <v>141</v>
      </c>
      <c r="B148" s="81" t="s">
        <v>127</v>
      </c>
      <c r="C148" s="81" t="s">
        <v>72</v>
      </c>
      <c r="D148" s="301">
        <v>1</v>
      </c>
      <c r="E148" s="301" t="s">
        <v>17</v>
      </c>
      <c r="F148" s="82">
        <v>8</v>
      </c>
      <c r="G148" s="355">
        <f t="shared" si="12"/>
        <v>18.293</v>
      </c>
      <c r="H148" s="324">
        <v>18.293</v>
      </c>
      <c r="I148" s="355"/>
      <c r="J148" s="345">
        <f t="shared" si="13"/>
        <v>16.483</v>
      </c>
      <c r="K148" s="227">
        <v>16.483</v>
      </c>
      <c r="L148" s="345"/>
      <c r="M148" s="371">
        <f t="shared" si="14"/>
        <v>18.26</v>
      </c>
      <c r="N148" s="227">
        <v>18.26</v>
      </c>
      <c r="O148" s="371"/>
      <c r="P148" s="309">
        <f t="shared" si="16"/>
        <v>2.2825</v>
      </c>
    </row>
    <row r="149" spans="1:16" ht="15" customHeight="1">
      <c r="A149" s="307">
        <f t="shared" si="15"/>
        <v>142</v>
      </c>
      <c r="B149" s="81" t="s">
        <v>127</v>
      </c>
      <c r="C149" s="81" t="s">
        <v>72</v>
      </c>
      <c r="D149" s="301">
        <v>3</v>
      </c>
      <c r="E149" s="301"/>
      <c r="F149" s="82">
        <v>16</v>
      </c>
      <c r="G149" s="355">
        <f t="shared" si="12"/>
        <v>40.723</v>
      </c>
      <c r="H149" s="324">
        <v>40.723</v>
      </c>
      <c r="I149" s="355"/>
      <c r="J149" s="345">
        <f t="shared" si="13"/>
        <v>39.101</v>
      </c>
      <c r="K149" s="227">
        <v>39.101</v>
      </c>
      <c r="L149" s="345"/>
      <c r="M149" s="371">
        <f t="shared" si="14"/>
        <v>43.877</v>
      </c>
      <c r="N149" s="227">
        <v>43.877</v>
      </c>
      <c r="O149" s="371"/>
      <c r="P149" s="309">
        <f t="shared" si="16"/>
        <v>2.7423125</v>
      </c>
    </row>
    <row r="150" spans="1:16" ht="15" customHeight="1">
      <c r="A150" s="307">
        <f t="shared" si="15"/>
        <v>143</v>
      </c>
      <c r="B150" s="81" t="s">
        <v>127</v>
      </c>
      <c r="C150" s="81" t="s">
        <v>72</v>
      </c>
      <c r="D150" s="301">
        <v>3</v>
      </c>
      <c r="E150" s="301" t="s">
        <v>17</v>
      </c>
      <c r="F150" s="82">
        <v>8</v>
      </c>
      <c r="G150" s="355">
        <f t="shared" si="12"/>
        <v>21.479</v>
      </c>
      <c r="H150" s="324">
        <v>21.479</v>
      </c>
      <c r="I150" s="355"/>
      <c r="J150" s="345">
        <f t="shared" si="13"/>
        <v>21.238</v>
      </c>
      <c r="K150" s="227">
        <v>21.238</v>
      </c>
      <c r="L150" s="345"/>
      <c r="M150" s="371">
        <f t="shared" si="14"/>
        <v>16.579</v>
      </c>
      <c r="N150" s="227">
        <v>16.579</v>
      </c>
      <c r="O150" s="371"/>
      <c r="P150" s="309">
        <f t="shared" si="16"/>
        <v>2.072375</v>
      </c>
    </row>
    <row r="151" spans="1:16" ht="15">
      <c r="A151" s="307">
        <f t="shared" si="15"/>
        <v>144</v>
      </c>
      <c r="B151" s="81" t="s">
        <v>127</v>
      </c>
      <c r="C151" s="81" t="s">
        <v>72</v>
      </c>
      <c r="D151" s="301">
        <v>5</v>
      </c>
      <c r="E151" s="301" t="s">
        <v>17</v>
      </c>
      <c r="F151" s="82">
        <v>8</v>
      </c>
      <c r="G151" s="355">
        <f>H151+I151</f>
        <v>11.299</v>
      </c>
      <c r="H151" s="324">
        <v>11.299</v>
      </c>
      <c r="I151" s="355"/>
      <c r="J151" s="345">
        <f>K151+L151</f>
        <v>13.01</v>
      </c>
      <c r="K151" s="227">
        <v>13.01</v>
      </c>
      <c r="L151" s="345"/>
      <c r="M151" s="371">
        <f>N151+O151</f>
        <v>13.1</v>
      </c>
      <c r="N151" s="227">
        <v>13.1</v>
      </c>
      <c r="O151" s="371"/>
      <c r="P151" s="309">
        <f>M151/F151</f>
        <v>1.6375</v>
      </c>
    </row>
    <row r="152" spans="1:16" s="138" customFormat="1" ht="15">
      <c r="A152" s="312"/>
      <c r="B152" s="313" t="s">
        <v>8</v>
      </c>
      <c r="C152" s="314"/>
      <c r="D152" s="159"/>
      <c r="E152" s="159"/>
      <c r="F152" s="315">
        <f>SUM(F8:F151)</f>
        <v>2337</v>
      </c>
      <c r="G152" s="120">
        <f>SUM(G8:G151)</f>
        <v>8813.191000000006</v>
      </c>
      <c r="H152" s="120">
        <f>SUM(H8:H151)</f>
        <v>8813.191000000006</v>
      </c>
      <c r="I152" s="120">
        <f>SUM(I8:I124)</f>
        <v>0</v>
      </c>
      <c r="J152" s="120">
        <f aca="true" t="shared" si="17" ref="J152:O152">SUM(J8:J151)</f>
        <v>9781.116999999997</v>
      </c>
      <c r="K152" s="120">
        <f t="shared" si="17"/>
        <v>9781.116999999997</v>
      </c>
      <c r="L152" s="120">
        <f t="shared" si="17"/>
        <v>0</v>
      </c>
      <c r="M152" s="120">
        <f t="shared" si="17"/>
        <v>9961.172</v>
      </c>
      <c r="N152" s="120">
        <f t="shared" si="17"/>
        <v>9961.172</v>
      </c>
      <c r="O152" s="120">
        <f t="shared" si="17"/>
        <v>0</v>
      </c>
      <c r="P152" s="302"/>
    </row>
    <row r="153" spans="8:14" ht="15">
      <c r="H153" s="316"/>
      <c r="J153" s="316"/>
      <c r="K153" s="316"/>
      <c r="M153" s="316"/>
      <c r="N153" s="316"/>
    </row>
    <row r="154" spans="10:14" ht="15">
      <c r="J154" s="316"/>
      <c r="K154" s="316"/>
      <c r="M154" s="316"/>
      <c r="N154" s="316"/>
    </row>
    <row r="155" spans="11:14" ht="15">
      <c r="K155" s="316"/>
      <c r="N155" s="316"/>
    </row>
  </sheetData>
  <sheetProtection/>
  <mergeCells count="17">
    <mergeCell ref="A5:A7"/>
    <mergeCell ref="B5:B7"/>
    <mergeCell ref="C5:E5"/>
    <mergeCell ref="F5:F7"/>
    <mergeCell ref="D6:D7"/>
    <mergeCell ref="E6:E7"/>
    <mergeCell ref="C6:C7"/>
    <mergeCell ref="J6:J7"/>
    <mergeCell ref="K6:L6"/>
    <mergeCell ref="G5:I5"/>
    <mergeCell ref="G6:G7"/>
    <mergeCell ref="P5:P7"/>
    <mergeCell ref="J5:L5"/>
    <mergeCell ref="H6:I6"/>
    <mergeCell ref="M5:O5"/>
    <mergeCell ref="M6:M7"/>
    <mergeCell ref="N6:O6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P11"/>
  <sheetViews>
    <sheetView zoomScalePageLayoutView="0" workbookViewId="0" topLeftCell="A1">
      <selection activeCell="S21" sqref="S21"/>
    </sheetView>
  </sheetViews>
  <sheetFormatPr defaultColWidth="9.140625" defaultRowHeight="15" outlineLevelCol="1"/>
  <cols>
    <col min="2" max="2" width="17.28125" style="0" customWidth="1"/>
    <col min="3" max="3" width="16.140625" style="0" customWidth="1"/>
    <col min="4" max="4" width="12.7109375" style="0" customWidth="1"/>
    <col min="5" max="5" width="10.7109375" style="0" customWidth="1"/>
    <col min="6" max="6" width="12.140625" style="0" customWidth="1"/>
    <col min="7" max="7" width="11.421875" style="0" hidden="1" customWidth="1" outlineLevel="1"/>
    <col min="8" max="8" width="11.140625" style="0" hidden="1" customWidth="1" outlineLevel="1"/>
    <col min="9" max="9" width="11.8515625" style="0" hidden="1" customWidth="1" outlineLevel="1"/>
    <col min="10" max="10" width="11.421875" style="0" hidden="1" customWidth="1" outlineLevel="1"/>
    <col min="11" max="11" width="11.140625" style="0" hidden="1" customWidth="1" outlineLevel="1"/>
    <col min="12" max="12" width="11.8515625" style="0" hidden="1" customWidth="1" outlineLevel="1"/>
    <col min="13" max="13" width="11.421875" style="0" customWidth="1" collapsed="1"/>
    <col min="14" max="14" width="11.140625" style="0" customWidth="1"/>
    <col min="15" max="15" width="11.8515625" style="0" customWidth="1"/>
    <col min="16" max="16" width="11.28125" style="0" customWidth="1"/>
  </cols>
  <sheetData>
    <row r="2" spans="2:16" ht="15">
      <c r="B2" s="454" t="s">
        <v>10</v>
      </c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</row>
    <row r="4" spans="1:16" ht="34.5" customHeight="1">
      <c r="A4" s="445" t="s">
        <v>0</v>
      </c>
      <c r="B4" s="410" t="s">
        <v>12</v>
      </c>
      <c r="C4" s="410" t="s">
        <v>1</v>
      </c>
      <c r="D4" s="410"/>
      <c r="E4" s="410"/>
      <c r="F4" s="423" t="s">
        <v>57</v>
      </c>
      <c r="G4" s="451" t="s">
        <v>141</v>
      </c>
      <c r="H4" s="452"/>
      <c r="I4" s="453"/>
      <c r="J4" s="451" t="s">
        <v>142</v>
      </c>
      <c r="K4" s="452"/>
      <c r="L4" s="453"/>
      <c r="M4" s="451" t="s">
        <v>150</v>
      </c>
      <c r="N4" s="452"/>
      <c r="O4" s="453"/>
      <c r="P4" s="416" t="s">
        <v>79</v>
      </c>
    </row>
    <row r="5" spans="1:16" ht="15">
      <c r="A5" s="445"/>
      <c r="B5" s="410"/>
      <c r="C5" s="410" t="s">
        <v>2</v>
      </c>
      <c r="D5" s="410" t="s">
        <v>3</v>
      </c>
      <c r="E5" s="410" t="s">
        <v>4</v>
      </c>
      <c r="F5" s="424"/>
      <c r="G5" s="441" t="s">
        <v>5</v>
      </c>
      <c r="H5" s="421" t="s">
        <v>11</v>
      </c>
      <c r="I5" s="422"/>
      <c r="J5" s="441" t="s">
        <v>5</v>
      </c>
      <c r="K5" s="421" t="s">
        <v>11</v>
      </c>
      <c r="L5" s="422"/>
      <c r="M5" s="441" t="s">
        <v>5</v>
      </c>
      <c r="N5" s="421" t="s">
        <v>11</v>
      </c>
      <c r="O5" s="422"/>
      <c r="P5" s="417"/>
    </row>
    <row r="6" spans="1:16" ht="45" customHeight="1">
      <c r="A6" s="445"/>
      <c r="B6" s="423"/>
      <c r="C6" s="423"/>
      <c r="D6" s="423"/>
      <c r="E6" s="423"/>
      <c r="F6" s="424"/>
      <c r="G6" s="442"/>
      <c r="H6" s="275" t="s">
        <v>6</v>
      </c>
      <c r="I6" s="275" t="s">
        <v>7</v>
      </c>
      <c r="J6" s="442"/>
      <c r="K6" s="275" t="s">
        <v>6</v>
      </c>
      <c r="L6" s="275" t="s">
        <v>7</v>
      </c>
      <c r="M6" s="442"/>
      <c r="N6" s="275" t="s">
        <v>6</v>
      </c>
      <c r="O6" s="275" t="s">
        <v>7</v>
      </c>
      <c r="P6" s="418"/>
    </row>
    <row r="7" spans="1:16" ht="15">
      <c r="A7" s="6">
        <v>1</v>
      </c>
      <c r="B7" s="81" t="s">
        <v>138</v>
      </c>
      <c r="C7" s="203" t="s">
        <v>31</v>
      </c>
      <c r="D7" s="6">
        <v>30</v>
      </c>
      <c r="E7" s="124"/>
      <c r="F7" s="124">
        <v>24</v>
      </c>
      <c r="G7" s="345">
        <f>SUM(H7:I7)</f>
        <v>215.6</v>
      </c>
      <c r="H7" s="167">
        <v>215.6</v>
      </c>
      <c r="I7" s="94"/>
      <c r="J7" s="358">
        <f>SUM(K7:L7)</f>
        <v>273</v>
      </c>
      <c r="K7" s="167">
        <v>273</v>
      </c>
      <c r="L7" s="94"/>
      <c r="M7" s="371">
        <f>SUM(N7:O7)</f>
        <v>273</v>
      </c>
      <c r="N7" s="167">
        <v>273</v>
      </c>
      <c r="O7" s="94"/>
      <c r="P7" s="96">
        <f>M7/F7</f>
        <v>11.375</v>
      </c>
    </row>
    <row r="8" spans="1:16" ht="15">
      <c r="A8" s="6">
        <v>2</v>
      </c>
      <c r="B8" s="81" t="s">
        <v>138</v>
      </c>
      <c r="C8" s="81" t="s">
        <v>47</v>
      </c>
      <c r="D8" s="341">
        <v>2</v>
      </c>
      <c r="E8" s="340"/>
      <c r="F8" s="340">
        <v>16</v>
      </c>
      <c r="G8" s="345">
        <f>SUM(H8:I8)</f>
        <v>45.7</v>
      </c>
      <c r="H8" s="167">
        <v>45.7</v>
      </c>
      <c r="I8" s="94"/>
      <c r="J8" s="358">
        <f>SUM(K8:L8)</f>
        <v>56.1</v>
      </c>
      <c r="K8" s="167">
        <v>56.1</v>
      </c>
      <c r="L8" s="94"/>
      <c r="M8" s="371">
        <f>SUM(N8:O8)</f>
        <v>48.3</v>
      </c>
      <c r="N8" s="167">
        <v>48.3</v>
      </c>
      <c r="O8" s="94"/>
      <c r="P8" s="96">
        <f>M8/F8</f>
        <v>3.01875</v>
      </c>
    </row>
    <row r="9" spans="1:16" ht="15">
      <c r="A9" s="6">
        <v>3</v>
      </c>
      <c r="B9" s="81" t="s">
        <v>138</v>
      </c>
      <c r="C9" s="77" t="s">
        <v>25</v>
      </c>
      <c r="D9" s="341">
        <v>1</v>
      </c>
      <c r="E9" s="340"/>
      <c r="F9" s="340">
        <v>16</v>
      </c>
      <c r="G9" s="345">
        <f>SUM(H9:I9)</f>
        <v>41</v>
      </c>
      <c r="H9" s="167">
        <v>41</v>
      </c>
      <c r="I9" s="94"/>
      <c r="J9" s="358">
        <f>SUM(K9:L9)</f>
        <v>43.3</v>
      </c>
      <c r="K9" s="167">
        <v>43.3</v>
      </c>
      <c r="L9" s="94"/>
      <c r="M9" s="371">
        <f>SUM(N9:O9)</f>
        <v>49.5</v>
      </c>
      <c r="N9" s="167">
        <v>49.5</v>
      </c>
      <c r="O9" s="94"/>
      <c r="P9" s="96">
        <f>M9/F9</f>
        <v>3.09375</v>
      </c>
    </row>
    <row r="10" spans="1:16" ht="15">
      <c r="A10" s="6">
        <v>4</v>
      </c>
      <c r="B10" s="81" t="s">
        <v>138</v>
      </c>
      <c r="C10" s="77" t="s">
        <v>76</v>
      </c>
      <c r="D10" s="350">
        <v>9</v>
      </c>
      <c r="E10" s="348"/>
      <c r="F10" s="348">
        <v>52</v>
      </c>
      <c r="G10" s="345">
        <f>SUM(H10:I10)</f>
        <v>101.5</v>
      </c>
      <c r="H10" s="167">
        <v>101.5</v>
      </c>
      <c r="I10" s="94"/>
      <c r="J10" s="358">
        <f>SUM(K10:L10)</f>
        <v>207</v>
      </c>
      <c r="K10" s="167">
        <v>207</v>
      </c>
      <c r="L10" s="94"/>
      <c r="M10" s="371">
        <f>SUM(N10:O10)</f>
        <v>123</v>
      </c>
      <c r="N10" s="167">
        <v>123</v>
      </c>
      <c r="O10" s="94"/>
      <c r="P10" s="96">
        <f>M10/F10</f>
        <v>2.3653846153846154</v>
      </c>
    </row>
    <row r="11" spans="1:16" s="320" customFormat="1" ht="15">
      <c r="A11" s="321"/>
      <c r="B11" s="321" t="s">
        <v>8</v>
      </c>
      <c r="C11" s="321"/>
      <c r="D11" s="321"/>
      <c r="E11" s="321"/>
      <c r="F11" s="322">
        <f>SUM(F7:F10)</f>
        <v>108</v>
      </c>
      <c r="G11" s="343">
        <f>SUM(G7:G10)</f>
        <v>403.8</v>
      </c>
      <c r="H11" s="343">
        <f>SUM(H7:H10)</f>
        <v>403.8</v>
      </c>
      <c r="I11" s="322"/>
      <c r="J11" s="343">
        <f>SUM(J7:J10)</f>
        <v>579.4000000000001</v>
      </c>
      <c r="K11" s="343">
        <f>SUM(K7:K10)</f>
        <v>579.4000000000001</v>
      </c>
      <c r="L11" s="322"/>
      <c r="M11" s="343">
        <f>SUM(M7:M10)</f>
        <v>493.8</v>
      </c>
      <c r="N11" s="343">
        <f>SUM(N7:N10)</f>
        <v>493.8</v>
      </c>
      <c r="O11" s="322"/>
      <c r="P11" s="321"/>
    </row>
  </sheetData>
  <sheetProtection/>
  <mergeCells count="18">
    <mergeCell ref="B2:P2"/>
    <mergeCell ref="P4:P6"/>
    <mergeCell ref="G4:I4"/>
    <mergeCell ref="G5:G6"/>
    <mergeCell ref="H5:I5"/>
    <mergeCell ref="J4:L4"/>
    <mergeCell ref="J5:J6"/>
    <mergeCell ref="K5:L5"/>
    <mergeCell ref="C5:C6"/>
    <mergeCell ref="E5:E6"/>
    <mergeCell ref="A4:A6"/>
    <mergeCell ref="B4:B6"/>
    <mergeCell ref="C4:E4"/>
    <mergeCell ref="F4:F6"/>
    <mergeCell ref="D5:D6"/>
    <mergeCell ref="M4:O4"/>
    <mergeCell ref="M5:M6"/>
    <mergeCell ref="N5:O5"/>
  </mergeCells>
  <printOptions/>
  <pageMargins left="0.7" right="0.7" top="0.75" bottom="0.75" header="0.3" footer="0.3"/>
  <pageSetup fitToHeight="1" fitToWidth="1"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21"/>
  <sheetViews>
    <sheetView zoomScalePageLayoutView="0" workbookViewId="0" topLeftCell="A1">
      <selection activeCell="R21" sqref="R21"/>
    </sheetView>
  </sheetViews>
  <sheetFormatPr defaultColWidth="9.140625" defaultRowHeight="15" outlineLevelCol="1"/>
  <cols>
    <col min="2" max="2" width="27.7109375" style="0" customWidth="1"/>
    <col min="3" max="3" width="16.7109375" style="0" customWidth="1"/>
    <col min="6" max="6" width="10.421875" style="0" bestFit="1" customWidth="1"/>
    <col min="7" max="7" width="9.140625" style="0" hidden="1" customWidth="1" outlineLevel="1"/>
    <col min="8" max="8" width="10.140625" style="0" hidden="1" customWidth="1" outlineLevel="1"/>
    <col min="9" max="9" width="12.140625" style="0" hidden="1" customWidth="1" outlineLevel="1"/>
    <col min="10" max="10" width="0" style="0" hidden="1" customWidth="1" outlineLevel="1"/>
    <col min="11" max="11" width="10.140625" style="0" hidden="1" customWidth="1" outlineLevel="1"/>
    <col min="12" max="12" width="12.140625" style="0" hidden="1" customWidth="1" outlineLevel="1"/>
    <col min="13" max="13" width="9.140625" style="0" customWidth="1" collapsed="1"/>
    <col min="14" max="14" width="10.140625" style="0" bestFit="1" customWidth="1"/>
    <col min="15" max="15" width="12.140625" style="0" customWidth="1"/>
    <col min="16" max="16" width="11.140625" style="0" customWidth="1"/>
  </cols>
  <sheetData>
    <row r="1" spans="2:16" ht="15">
      <c r="B1" s="22"/>
      <c r="C1" s="22"/>
      <c r="D1" s="165"/>
      <c r="E1" s="165"/>
      <c r="F1" s="165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2:6" ht="15">
      <c r="B2" s="214" t="s">
        <v>10</v>
      </c>
      <c r="C2" s="214"/>
      <c r="D2" s="214"/>
      <c r="E2" s="214"/>
      <c r="F2" s="214"/>
    </row>
    <row r="3" spans="2:16" ht="15">
      <c r="B3" s="22"/>
      <c r="C3" s="22"/>
      <c r="D3" s="165"/>
      <c r="E3" s="165"/>
      <c r="F3" s="165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2:16" ht="15">
      <c r="B4" s="22"/>
      <c r="C4" s="22"/>
      <c r="D4" s="165"/>
      <c r="E4" s="165"/>
      <c r="F4" s="165"/>
      <c r="G4" s="48"/>
      <c r="H4" s="48"/>
      <c r="I4" s="48"/>
      <c r="J4" s="48"/>
      <c r="K4" s="48"/>
      <c r="L4" s="48"/>
      <c r="M4" s="48"/>
      <c r="N4" s="48"/>
      <c r="O4" s="48"/>
      <c r="P4" s="48" t="s">
        <v>9</v>
      </c>
    </row>
    <row r="5" spans="1:16" ht="30.75" customHeight="1">
      <c r="A5" s="445" t="s">
        <v>0</v>
      </c>
      <c r="B5" s="410" t="s">
        <v>12</v>
      </c>
      <c r="C5" s="410" t="s">
        <v>1</v>
      </c>
      <c r="D5" s="410"/>
      <c r="E5" s="410"/>
      <c r="F5" s="423" t="s">
        <v>57</v>
      </c>
      <c r="G5" s="451" t="s">
        <v>141</v>
      </c>
      <c r="H5" s="452"/>
      <c r="I5" s="453"/>
      <c r="J5" s="451" t="s">
        <v>142</v>
      </c>
      <c r="K5" s="452"/>
      <c r="L5" s="453"/>
      <c r="M5" s="451" t="s">
        <v>150</v>
      </c>
      <c r="N5" s="452"/>
      <c r="O5" s="453"/>
      <c r="P5" s="416" t="s">
        <v>79</v>
      </c>
    </row>
    <row r="6" spans="1:16" ht="15">
      <c r="A6" s="445"/>
      <c r="B6" s="410"/>
      <c r="C6" s="410" t="s">
        <v>2</v>
      </c>
      <c r="D6" s="410" t="s">
        <v>3</v>
      </c>
      <c r="E6" s="410" t="s">
        <v>4</v>
      </c>
      <c r="F6" s="424"/>
      <c r="G6" s="441" t="s">
        <v>5</v>
      </c>
      <c r="H6" s="421" t="s">
        <v>11</v>
      </c>
      <c r="I6" s="422"/>
      <c r="J6" s="441" t="s">
        <v>5</v>
      </c>
      <c r="K6" s="421" t="s">
        <v>11</v>
      </c>
      <c r="L6" s="422"/>
      <c r="M6" s="441" t="s">
        <v>5</v>
      </c>
      <c r="N6" s="421" t="s">
        <v>11</v>
      </c>
      <c r="O6" s="422"/>
      <c r="P6" s="417"/>
    </row>
    <row r="7" spans="1:16" ht="45" customHeight="1">
      <c r="A7" s="445"/>
      <c r="B7" s="423"/>
      <c r="C7" s="423"/>
      <c r="D7" s="423"/>
      <c r="E7" s="423"/>
      <c r="F7" s="424"/>
      <c r="G7" s="442"/>
      <c r="H7" s="275" t="s">
        <v>6</v>
      </c>
      <c r="I7" s="275" t="s">
        <v>7</v>
      </c>
      <c r="J7" s="442"/>
      <c r="K7" s="275" t="s">
        <v>6</v>
      </c>
      <c r="L7" s="275" t="s">
        <v>7</v>
      </c>
      <c r="M7" s="442"/>
      <c r="N7" s="275" t="s">
        <v>6</v>
      </c>
      <c r="O7" s="275" t="s">
        <v>7</v>
      </c>
      <c r="P7" s="418"/>
    </row>
    <row r="8" spans="1:16" ht="15">
      <c r="A8" s="6">
        <v>1</v>
      </c>
      <c r="B8" s="81" t="s">
        <v>131</v>
      </c>
      <c r="C8" s="203" t="s">
        <v>25</v>
      </c>
      <c r="D8" s="6">
        <v>48</v>
      </c>
      <c r="E8" s="124" t="s">
        <v>18</v>
      </c>
      <c r="F8" s="9">
        <v>12</v>
      </c>
      <c r="G8" s="345">
        <f>SUM(H8:I8)</f>
        <v>70.5</v>
      </c>
      <c r="H8" s="228">
        <v>70.5</v>
      </c>
      <c r="I8" s="94"/>
      <c r="J8" s="358">
        <f aca="true" t="shared" si="0" ref="J8:J15">SUM(K8:L8)</f>
        <v>79.5</v>
      </c>
      <c r="K8" s="228">
        <v>79.5</v>
      </c>
      <c r="L8" s="94"/>
      <c r="M8" s="379">
        <f aca="true" t="shared" si="1" ref="M8:M16">SUM(N8:O8)</f>
        <v>80.1</v>
      </c>
      <c r="N8" s="228">
        <v>80.1</v>
      </c>
      <c r="O8" s="94"/>
      <c r="P8" s="96">
        <f>M8/F8</f>
        <v>6.675</v>
      </c>
    </row>
    <row r="9" spans="1:16" ht="15">
      <c r="A9" s="6">
        <v>2</v>
      </c>
      <c r="B9" s="81" t="s">
        <v>131</v>
      </c>
      <c r="C9" s="203" t="s">
        <v>21</v>
      </c>
      <c r="D9" s="6">
        <v>6</v>
      </c>
      <c r="E9" s="124"/>
      <c r="F9" s="9">
        <v>12</v>
      </c>
      <c r="G9" s="358"/>
      <c r="H9" s="228"/>
      <c r="I9" s="94"/>
      <c r="J9" s="358">
        <f t="shared" si="0"/>
        <v>10.4</v>
      </c>
      <c r="K9" s="228">
        <v>10.4</v>
      </c>
      <c r="L9" s="94"/>
      <c r="M9" s="379">
        <f t="shared" si="1"/>
        <v>32.2</v>
      </c>
      <c r="N9" s="228">
        <v>32.2</v>
      </c>
      <c r="O9" s="94"/>
      <c r="P9" s="96">
        <f aca="true" t="shared" si="2" ref="P9:P16">M9/F9</f>
        <v>2.6833333333333336</v>
      </c>
    </row>
    <row r="10" spans="1:16" ht="15">
      <c r="A10" s="6">
        <v>3</v>
      </c>
      <c r="B10" s="81" t="s">
        <v>131</v>
      </c>
      <c r="C10" s="203" t="s">
        <v>21</v>
      </c>
      <c r="D10" s="6">
        <v>22</v>
      </c>
      <c r="E10" s="124"/>
      <c r="F10" s="9">
        <v>80</v>
      </c>
      <c r="G10" s="345">
        <f>SUM(H10:I10)</f>
        <v>453</v>
      </c>
      <c r="H10" s="228">
        <v>453</v>
      </c>
      <c r="I10" s="94"/>
      <c r="J10" s="358">
        <f t="shared" si="0"/>
        <v>533.4</v>
      </c>
      <c r="K10" s="228">
        <v>533.4</v>
      </c>
      <c r="L10" s="94"/>
      <c r="M10" s="379">
        <f t="shared" si="1"/>
        <v>553.9</v>
      </c>
      <c r="N10" s="228">
        <v>553.9</v>
      </c>
      <c r="O10" s="94"/>
      <c r="P10" s="96">
        <f t="shared" si="2"/>
        <v>6.92375</v>
      </c>
    </row>
    <row r="11" spans="1:16" ht="15">
      <c r="A11" s="6">
        <v>4</v>
      </c>
      <c r="B11" s="81" t="s">
        <v>131</v>
      </c>
      <c r="C11" s="203" t="s">
        <v>60</v>
      </c>
      <c r="D11" s="6">
        <v>11</v>
      </c>
      <c r="E11" s="124"/>
      <c r="F11" s="9">
        <v>27</v>
      </c>
      <c r="G11" s="379"/>
      <c r="H11" s="228"/>
      <c r="I11" s="94"/>
      <c r="J11" s="379"/>
      <c r="K11" s="228"/>
      <c r="L11" s="94"/>
      <c r="M11" s="379">
        <f t="shared" si="1"/>
        <v>48.5</v>
      </c>
      <c r="N11" s="228">
        <v>48.5</v>
      </c>
      <c r="O11" s="94"/>
      <c r="P11" s="96">
        <f t="shared" si="2"/>
        <v>1.7962962962962963</v>
      </c>
    </row>
    <row r="12" spans="1:16" ht="15">
      <c r="A12" s="6">
        <v>5</v>
      </c>
      <c r="B12" s="81" t="s">
        <v>131</v>
      </c>
      <c r="C12" s="203" t="s">
        <v>64</v>
      </c>
      <c r="D12" s="6">
        <v>17</v>
      </c>
      <c r="E12" s="124" t="s">
        <v>18</v>
      </c>
      <c r="F12" s="9">
        <v>40</v>
      </c>
      <c r="G12" s="345">
        <f>SUM(H12:I12)</f>
        <v>144.8</v>
      </c>
      <c r="H12" s="228">
        <v>144.8</v>
      </c>
      <c r="I12" s="94"/>
      <c r="J12" s="358">
        <f t="shared" si="0"/>
        <v>183.2</v>
      </c>
      <c r="K12" s="228">
        <v>183.2</v>
      </c>
      <c r="L12" s="94"/>
      <c r="M12" s="379">
        <f t="shared" si="1"/>
        <v>146.9</v>
      </c>
      <c r="N12" s="228">
        <v>146.9</v>
      </c>
      <c r="O12" s="94"/>
      <c r="P12" s="96">
        <f t="shared" si="2"/>
        <v>3.6725000000000003</v>
      </c>
    </row>
    <row r="13" spans="1:16" ht="15">
      <c r="A13" s="6">
        <v>6</v>
      </c>
      <c r="B13" s="81" t="s">
        <v>131</v>
      </c>
      <c r="C13" s="203" t="s">
        <v>64</v>
      </c>
      <c r="D13" s="6">
        <v>41</v>
      </c>
      <c r="E13" s="124"/>
      <c r="F13" s="32">
        <f>'[3]МКД'!$H$120</f>
        <v>18</v>
      </c>
      <c r="G13" s="345">
        <f>SUM(H13:I13)</f>
        <v>90</v>
      </c>
      <c r="H13" s="228">
        <v>90</v>
      </c>
      <c r="I13" s="94"/>
      <c r="J13" s="358">
        <f t="shared" si="0"/>
        <v>98.1</v>
      </c>
      <c r="K13" s="228">
        <v>98.1</v>
      </c>
      <c r="L13" s="94"/>
      <c r="M13" s="379">
        <f t="shared" si="1"/>
        <v>108.5</v>
      </c>
      <c r="N13" s="228">
        <v>108.5</v>
      </c>
      <c r="O13" s="94"/>
      <c r="P13" s="96">
        <f t="shared" si="2"/>
        <v>6.027777777777778</v>
      </c>
    </row>
    <row r="14" spans="1:16" ht="15">
      <c r="A14" s="6">
        <v>7</v>
      </c>
      <c r="B14" s="81" t="s">
        <v>131</v>
      </c>
      <c r="C14" s="203" t="s">
        <v>64</v>
      </c>
      <c r="D14" s="6">
        <v>43</v>
      </c>
      <c r="E14" s="124"/>
      <c r="F14" s="9">
        <f>'[3]МКД'!$H$121</f>
        <v>35</v>
      </c>
      <c r="G14" s="345">
        <f>SUM(H14:I14)</f>
        <v>142.9</v>
      </c>
      <c r="H14" s="228">
        <v>142.9</v>
      </c>
      <c r="I14" s="94"/>
      <c r="J14" s="358">
        <f t="shared" si="0"/>
        <v>141.2</v>
      </c>
      <c r="K14" s="228">
        <v>141.2</v>
      </c>
      <c r="L14" s="94"/>
      <c r="M14" s="379">
        <f t="shared" si="1"/>
        <v>142.6</v>
      </c>
      <c r="N14" s="228">
        <v>142.6</v>
      </c>
      <c r="O14" s="94"/>
      <c r="P14" s="96">
        <f t="shared" si="2"/>
        <v>4.074285714285714</v>
      </c>
    </row>
    <row r="15" spans="1:16" ht="15">
      <c r="A15" s="6">
        <v>8</v>
      </c>
      <c r="B15" s="81" t="s">
        <v>131</v>
      </c>
      <c r="C15" s="203" t="s">
        <v>54</v>
      </c>
      <c r="D15" s="6">
        <v>3</v>
      </c>
      <c r="E15" s="124" t="s">
        <v>17</v>
      </c>
      <c r="F15" s="9">
        <v>47</v>
      </c>
      <c r="G15" s="345">
        <f>SUM(H15:I15)</f>
        <v>248.1</v>
      </c>
      <c r="H15" s="228">
        <v>248.1</v>
      </c>
      <c r="I15" s="94"/>
      <c r="J15" s="358">
        <f t="shared" si="0"/>
        <v>276.9</v>
      </c>
      <c r="K15" s="228">
        <v>276.9</v>
      </c>
      <c r="L15" s="94"/>
      <c r="M15" s="379">
        <f t="shared" si="1"/>
        <v>298.2</v>
      </c>
      <c r="N15" s="228">
        <v>298.2</v>
      </c>
      <c r="O15" s="94"/>
      <c r="P15" s="96">
        <f t="shared" si="2"/>
        <v>6.3446808510638295</v>
      </c>
    </row>
    <row r="16" spans="1:16" ht="15">
      <c r="A16" s="6">
        <v>9</v>
      </c>
      <c r="B16" s="81" t="s">
        <v>131</v>
      </c>
      <c r="C16" s="203" t="s">
        <v>91</v>
      </c>
      <c r="D16" s="6">
        <v>6</v>
      </c>
      <c r="E16" s="124"/>
      <c r="F16" s="9">
        <v>16</v>
      </c>
      <c r="G16" s="379"/>
      <c r="H16" s="228"/>
      <c r="I16" s="94"/>
      <c r="J16" s="379"/>
      <c r="K16" s="228"/>
      <c r="L16" s="94"/>
      <c r="M16" s="379">
        <f t="shared" si="1"/>
        <v>28.8</v>
      </c>
      <c r="N16" s="228">
        <v>28.8</v>
      </c>
      <c r="O16" s="94"/>
      <c r="P16" s="96">
        <f t="shared" si="2"/>
        <v>1.8</v>
      </c>
    </row>
    <row r="17" spans="1:16" ht="15">
      <c r="A17" s="116"/>
      <c r="B17" s="83" t="s">
        <v>8</v>
      </c>
      <c r="C17" s="59"/>
      <c r="D17" s="55"/>
      <c r="E17" s="55"/>
      <c r="F17" s="278">
        <f>SUM(F8:I16)</f>
        <v>2585.6</v>
      </c>
      <c r="G17" s="226">
        <f>SUM(G8:G15)</f>
        <v>1149.3</v>
      </c>
      <c r="H17" s="226">
        <f>SUM(H8:H15)</f>
        <v>1149.3</v>
      </c>
      <c r="I17" s="226">
        <f>SUM(I13:I15)</f>
        <v>0</v>
      </c>
      <c r="J17" s="226">
        <f>SUM(J8:J15)</f>
        <v>1322.6999999999998</v>
      </c>
      <c r="K17" s="226">
        <f>SUM(K8:K15)</f>
        <v>1322.6999999999998</v>
      </c>
      <c r="L17" s="226">
        <f>SUM(L13:L15)</f>
        <v>0</v>
      </c>
      <c r="M17" s="226">
        <f>SUM(M8:M16)</f>
        <v>1439.6999999999998</v>
      </c>
      <c r="N17" s="226">
        <f>SUM(N8:N16)</f>
        <v>1439.6999999999998</v>
      </c>
      <c r="O17" s="226">
        <f>SUM(O13:O15)</f>
        <v>0</v>
      </c>
      <c r="P17" s="96"/>
    </row>
    <row r="18" spans="1:16" ht="15">
      <c r="A18" s="223" t="s">
        <v>85</v>
      </c>
      <c r="B18" s="224"/>
      <c r="C18" s="224"/>
      <c r="D18" s="224"/>
      <c r="E18" s="224"/>
      <c r="F18" s="224"/>
      <c r="G18" s="225"/>
      <c r="H18" s="225"/>
      <c r="I18" s="225"/>
      <c r="J18" s="225"/>
      <c r="K18" s="225"/>
      <c r="L18" s="225"/>
      <c r="M18" s="225"/>
      <c r="N18" s="225"/>
      <c r="O18" s="225"/>
      <c r="P18" s="225"/>
    </row>
    <row r="19" spans="1:16" ht="15">
      <c r="A19" s="6">
        <v>1</v>
      </c>
      <c r="B19" s="81" t="s">
        <v>131</v>
      </c>
      <c r="C19" s="203" t="s">
        <v>45</v>
      </c>
      <c r="D19" s="6">
        <v>2</v>
      </c>
      <c r="E19" s="124"/>
      <c r="F19" s="124">
        <v>12</v>
      </c>
      <c r="G19" s="345">
        <f>SUM(H19:I19)</f>
        <v>8.6</v>
      </c>
      <c r="H19" s="227">
        <v>8.6</v>
      </c>
      <c r="I19" s="94"/>
      <c r="J19" s="358">
        <f>SUM(K19:L19)</f>
        <v>8.6</v>
      </c>
      <c r="K19" s="227">
        <v>8.6</v>
      </c>
      <c r="L19" s="94"/>
      <c r="M19" s="379">
        <f>SUM(N19:O19)</f>
        <v>8.6</v>
      </c>
      <c r="N19" s="227">
        <v>8.6</v>
      </c>
      <c r="O19" s="94"/>
      <c r="P19" s="96">
        <f>M19/F19</f>
        <v>0.7166666666666667</v>
      </c>
    </row>
    <row r="20" spans="1:16" ht="15">
      <c r="A20" s="6">
        <v>2</v>
      </c>
      <c r="B20" s="81" t="s">
        <v>131</v>
      </c>
      <c r="C20" s="203" t="s">
        <v>25</v>
      </c>
      <c r="D20" s="6">
        <v>5</v>
      </c>
      <c r="E20" s="124"/>
      <c r="F20" s="124">
        <v>15</v>
      </c>
      <c r="G20" s="345">
        <f>SUM(H20:I20)</f>
        <v>7.2</v>
      </c>
      <c r="H20" s="227">
        <v>7.2</v>
      </c>
      <c r="I20" s="94"/>
      <c r="J20" s="358">
        <f>SUM(K20:L20)</f>
        <v>7.2</v>
      </c>
      <c r="K20" s="227">
        <v>7.2</v>
      </c>
      <c r="L20" s="94"/>
      <c r="M20" s="379">
        <f>SUM(N20:O20)</f>
        <v>7.2</v>
      </c>
      <c r="N20" s="227">
        <v>7.2</v>
      </c>
      <c r="O20" s="94"/>
      <c r="P20" s="96">
        <f>M20/F20</f>
        <v>0.48000000000000004</v>
      </c>
    </row>
    <row r="21" spans="1:16" ht="15">
      <c r="A21" s="116"/>
      <c r="B21" s="83" t="s">
        <v>8</v>
      </c>
      <c r="C21" s="59"/>
      <c r="D21" s="55"/>
      <c r="E21" s="55"/>
      <c r="F21" s="108">
        <f aca="true" t="shared" si="3" ref="F21:L21">SUM(F19:F20)</f>
        <v>27</v>
      </c>
      <c r="G21" s="226">
        <f t="shared" si="3"/>
        <v>15.8</v>
      </c>
      <c r="H21" s="226">
        <f t="shared" si="3"/>
        <v>15.8</v>
      </c>
      <c r="I21" s="226">
        <f t="shared" si="3"/>
        <v>0</v>
      </c>
      <c r="J21" s="226">
        <f t="shared" si="3"/>
        <v>15.8</v>
      </c>
      <c r="K21" s="226">
        <f t="shared" si="3"/>
        <v>15.8</v>
      </c>
      <c r="L21" s="226">
        <f t="shared" si="3"/>
        <v>0</v>
      </c>
      <c r="M21" s="226">
        <f>SUM(M19:M20)</f>
        <v>15.8</v>
      </c>
      <c r="N21" s="226">
        <f>SUM(N19:N20)</f>
        <v>15.8</v>
      </c>
      <c r="O21" s="226">
        <f>SUM(O19:O20)</f>
        <v>0</v>
      </c>
      <c r="P21" s="96"/>
    </row>
  </sheetData>
  <sheetProtection/>
  <mergeCells count="17">
    <mergeCell ref="J5:L5"/>
    <mergeCell ref="J6:J7"/>
    <mergeCell ref="K6:L6"/>
    <mergeCell ref="P5:P7"/>
    <mergeCell ref="C6:C7"/>
    <mergeCell ref="D6:D7"/>
    <mergeCell ref="E6:E7"/>
    <mergeCell ref="M5:O5"/>
    <mergeCell ref="M6:M7"/>
    <mergeCell ref="N6:O6"/>
    <mergeCell ref="A5:A7"/>
    <mergeCell ref="B5:B7"/>
    <mergeCell ref="C5:E5"/>
    <mergeCell ref="F5:F7"/>
    <mergeCell ref="G5:I5"/>
    <mergeCell ref="G6:G7"/>
    <mergeCell ref="H6:I6"/>
  </mergeCells>
  <printOptions/>
  <pageMargins left="0.7" right="0.7" top="0.75" bottom="0.75" header="0.3" footer="0.3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Ekonom6</dc:creator>
  <cp:keywords/>
  <dc:description/>
  <cp:lastModifiedBy>Артеева Дарья </cp:lastModifiedBy>
  <cp:lastPrinted>2024-04-10T11:37:25Z</cp:lastPrinted>
  <dcterms:created xsi:type="dcterms:W3CDTF">2018-08-07T12:00:09Z</dcterms:created>
  <dcterms:modified xsi:type="dcterms:W3CDTF">2024-04-10T11:47:05Z</dcterms:modified>
  <cp:category/>
  <cp:version/>
  <cp:contentType/>
  <cp:contentStatus/>
</cp:coreProperties>
</file>