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до 10-3 на сайт по ПОКу\2021\"/>
    </mc:Choice>
  </mc:AlternateContent>
  <bookViews>
    <workbookView xWindow="0" yWindow="0" windowWidth="28800" windowHeight="12435" firstSheet="6" activeTab="12"/>
  </bookViews>
  <sheets>
    <sheet name="01.01.2020" sheetId="2" r:id="rId1"/>
    <sheet name="01.12.2020" sheetId="12" r:id="rId2"/>
    <sheet name="01.01.2021" sheetId="13" r:id="rId3"/>
    <sheet name="01.02.2021" sheetId="14" r:id="rId4"/>
    <sheet name="01.03.2021" sheetId="15" r:id="rId5"/>
    <sheet name="01.04.2021" sheetId="16" r:id="rId6"/>
    <sheet name="01.05.2021" sheetId="17" r:id="rId7"/>
    <sheet name="01.06.2021" sheetId="18" r:id="rId8"/>
    <sheet name="01.07.2021" sheetId="20" r:id="rId9"/>
    <sheet name="01.08.2021" sheetId="19" r:id="rId10"/>
    <sheet name="01.09.2021" sheetId="21" r:id="rId11"/>
    <sheet name="01.10.2021" sheetId="22" r:id="rId12"/>
    <sheet name="01.11.2021" sheetId="2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'01.01.2020'!$A$1:$P$34</definedName>
    <definedName name="_xlnm.Print_Area" localSheetId="2">'01.01.2021'!$A$1:$P$36</definedName>
    <definedName name="_xlnm.Print_Area" localSheetId="3">'01.02.2021'!$A$1:$P$37</definedName>
    <definedName name="_xlnm.Print_Area" localSheetId="4">'01.03.2021'!$A$1:$P$37</definedName>
    <definedName name="_xlnm.Print_Area" localSheetId="5">'01.04.2021'!$A$1:$P$37</definedName>
    <definedName name="_xlnm.Print_Area" localSheetId="6">'01.05.2021'!$A$1:$P$37</definedName>
    <definedName name="_xlnm.Print_Area" localSheetId="7">'01.06.2021'!$A$1:$P$37</definedName>
    <definedName name="_xlnm.Print_Area" localSheetId="10">'01.09.2021'!$A$1:$P$37</definedName>
    <definedName name="_xlnm.Print_Area" localSheetId="11">'01.10.2021'!$A$1:$P$37</definedName>
    <definedName name="_xlnm.Print_Area" localSheetId="12">'01.11.2021'!$A$1:$P$37</definedName>
    <definedName name="_xlnm.Print_Area" localSheetId="1">'01.12.2020'!$A$1:$P$35</definedName>
  </definedNames>
  <calcPr calcId="152511"/>
</workbook>
</file>

<file path=xl/calcChain.xml><?xml version="1.0" encoding="utf-8"?>
<calcChain xmlns="http://schemas.openxmlformats.org/spreadsheetml/2006/main">
  <c r="D27" i="23" l="1"/>
  <c r="D26" i="23"/>
  <c r="D25" i="23"/>
  <c r="F7" i="23"/>
  <c r="P28" i="23"/>
  <c r="O28" i="23"/>
  <c r="M28" i="23"/>
  <c r="L28" i="23"/>
  <c r="K28" i="23"/>
  <c r="J28" i="23"/>
  <c r="I28" i="23"/>
  <c r="G27" i="23"/>
  <c r="C27" i="23"/>
  <c r="A27" i="23"/>
  <c r="G26" i="23"/>
  <c r="C26" i="23"/>
  <c r="G25" i="23"/>
  <c r="G28" i="23" s="1"/>
  <c r="C25" i="23"/>
  <c r="G18" i="23"/>
  <c r="C15" i="23"/>
  <c r="C28" i="23" s="1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M7" i="23"/>
  <c r="N7" i="23" s="1"/>
  <c r="N28" i="23" s="1"/>
  <c r="F28" i="23"/>
  <c r="E7" i="23"/>
  <c r="E28" i="23" s="1"/>
  <c r="P5" i="23"/>
  <c r="O5" i="23"/>
  <c r="N5" i="23"/>
  <c r="M5" i="23"/>
  <c r="L5" i="23"/>
  <c r="K5" i="23"/>
  <c r="J5" i="23"/>
  <c r="I5" i="23"/>
  <c r="H5" i="23"/>
  <c r="G5" i="23"/>
  <c r="F5" i="23"/>
  <c r="E5" i="23"/>
  <c r="H25" i="23" l="1"/>
  <c r="H28" i="23" s="1"/>
  <c r="D27" i="22"/>
  <c r="D26" i="22"/>
  <c r="D25" i="22"/>
  <c r="F7" i="22" l="1"/>
  <c r="P28" i="22" l="1"/>
  <c r="O28" i="22"/>
  <c r="M28" i="22"/>
  <c r="L28" i="22"/>
  <c r="K28" i="22"/>
  <c r="J28" i="22"/>
  <c r="I28" i="22"/>
  <c r="G27" i="22"/>
  <c r="C27" i="22"/>
  <c r="A27" i="22"/>
  <c r="G26" i="22"/>
  <c r="C26" i="22"/>
  <c r="G25" i="22"/>
  <c r="G28" i="22" s="1"/>
  <c r="C25" i="22"/>
  <c r="G18" i="22"/>
  <c r="C15" i="22"/>
  <c r="C28" i="22" s="1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M7" i="22"/>
  <c r="N7" i="22" s="1"/>
  <c r="N28" i="22" s="1"/>
  <c r="F28" i="22"/>
  <c r="E7" i="22"/>
  <c r="E28" i="22" s="1"/>
  <c r="P5" i="22"/>
  <c r="O5" i="22"/>
  <c r="N5" i="22"/>
  <c r="M5" i="22"/>
  <c r="L5" i="22"/>
  <c r="K5" i="22"/>
  <c r="J5" i="22"/>
  <c r="I5" i="22"/>
  <c r="H5" i="22"/>
  <c r="G5" i="22"/>
  <c r="F5" i="22"/>
  <c r="E5" i="22"/>
  <c r="H25" i="22" l="1"/>
  <c r="H28" i="22" s="1"/>
  <c r="L28" i="21" l="1"/>
  <c r="F28" i="21" l="1"/>
  <c r="D27" i="21"/>
  <c r="D26" i="21"/>
  <c r="D25" i="21"/>
  <c r="P28" i="21"/>
  <c r="O28" i="21"/>
  <c r="N28" i="21"/>
  <c r="M28" i="21"/>
  <c r="K28" i="21"/>
  <c r="J28" i="21"/>
  <c r="I28" i="21"/>
  <c r="G28" i="21"/>
  <c r="G27" i="21"/>
  <c r="C27" i="21"/>
  <c r="A27" i="21"/>
  <c r="G26" i="21"/>
  <c r="C26" i="21"/>
  <c r="H25" i="21"/>
  <c r="H28" i="21" s="1"/>
  <c r="G25" i="21"/>
  <c r="C25" i="21"/>
  <c r="G18" i="21"/>
  <c r="C15" i="21"/>
  <c r="C28" i="21" s="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N7" i="21"/>
  <c r="M7" i="21"/>
  <c r="F7" i="21"/>
  <c r="E7" i="21"/>
  <c r="E28" i="21" s="1"/>
  <c r="P5" i="21"/>
  <c r="N5" i="21"/>
  <c r="M5" i="21"/>
  <c r="L5" i="21"/>
  <c r="K5" i="21"/>
  <c r="J5" i="21"/>
  <c r="I5" i="21"/>
  <c r="H5" i="21"/>
  <c r="G5" i="21"/>
  <c r="F5" i="21"/>
  <c r="E5" i="21"/>
  <c r="O5" i="21" s="1"/>
  <c r="F12" i="19" l="1"/>
  <c r="F17" i="19"/>
  <c r="F18" i="19"/>
  <c r="F14" i="19"/>
  <c r="F13" i="19"/>
  <c r="F24" i="19"/>
  <c r="F23" i="19"/>
  <c r="F11" i="19"/>
  <c r="F20" i="19"/>
  <c r="F15" i="19"/>
  <c r="F21" i="19"/>
  <c r="F22" i="19"/>
  <c r="F19" i="19"/>
  <c r="G28" i="20" l="1"/>
  <c r="A27" i="20"/>
  <c r="L5" i="20"/>
  <c r="L26" i="20"/>
  <c r="L23" i="20"/>
  <c r="L20" i="20"/>
  <c r="L13" i="20"/>
  <c r="P7" i="20"/>
  <c r="P28" i="20" s="1"/>
  <c r="O28" i="20"/>
  <c r="M28" i="20"/>
  <c r="L28" i="20"/>
  <c r="K28" i="20"/>
  <c r="J28" i="20"/>
  <c r="I28" i="20"/>
  <c r="G27" i="20"/>
  <c r="D27" i="20"/>
  <c r="C27" i="20"/>
  <c r="G26" i="20"/>
  <c r="D26" i="20"/>
  <c r="C26" i="20"/>
  <c r="G25" i="20"/>
  <c r="H25" i="20" s="1"/>
  <c r="H28" i="20" s="1"/>
  <c r="D25" i="20"/>
  <c r="C25" i="20"/>
  <c r="G18" i="20"/>
  <c r="C15" i="20"/>
  <c r="C28" i="20" s="1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M7" i="20"/>
  <c r="N7" i="20" s="1"/>
  <c r="N28" i="20" s="1"/>
  <c r="F7" i="20"/>
  <c r="F28" i="20" s="1"/>
  <c r="E7" i="20"/>
  <c r="E28" i="20" s="1"/>
  <c r="N5" i="20"/>
  <c r="M5" i="20"/>
  <c r="K5" i="20"/>
  <c r="J5" i="20"/>
  <c r="I5" i="20"/>
  <c r="H5" i="20"/>
  <c r="G5" i="20"/>
  <c r="F5" i="20"/>
  <c r="P5" i="20" s="1"/>
  <c r="E5" i="20"/>
  <c r="O5" i="20" s="1"/>
  <c r="H5" i="19" l="1"/>
  <c r="F5" i="19"/>
  <c r="P28" i="19"/>
  <c r="O28" i="19"/>
  <c r="M28" i="19"/>
  <c r="L28" i="19"/>
  <c r="K28" i="19"/>
  <c r="J28" i="19"/>
  <c r="I28" i="19"/>
  <c r="E28" i="19"/>
  <c r="G27" i="19"/>
  <c r="D27" i="19"/>
  <c r="C27" i="19"/>
  <c r="A27" i="19"/>
  <c r="G26" i="19"/>
  <c r="D26" i="19"/>
  <c r="C26" i="19"/>
  <c r="G25" i="19"/>
  <c r="H25" i="19" s="1"/>
  <c r="H28" i="19" s="1"/>
  <c r="D25" i="19"/>
  <c r="C25" i="19"/>
  <c r="G18" i="19"/>
  <c r="G28" i="19" s="1"/>
  <c r="C15" i="19"/>
  <c r="C28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M7" i="19"/>
  <c r="N7" i="19" s="1"/>
  <c r="N28" i="19" s="1"/>
  <c r="F7" i="19"/>
  <c r="F28" i="19" s="1"/>
  <c r="E7" i="19"/>
  <c r="O5" i="19"/>
  <c r="N5" i="19"/>
  <c r="M5" i="19"/>
  <c r="L5" i="19"/>
  <c r="K5" i="19"/>
  <c r="J5" i="19"/>
  <c r="I5" i="19"/>
  <c r="G5" i="19"/>
  <c r="P5" i="19"/>
  <c r="E5" i="19"/>
  <c r="D27" i="18" l="1"/>
  <c r="D26" i="18"/>
  <c r="D25" i="18"/>
  <c r="P28" i="18" l="1"/>
  <c r="O28" i="18"/>
  <c r="M28" i="18"/>
  <c r="L28" i="18"/>
  <c r="K28" i="18"/>
  <c r="J28" i="18"/>
  <c r="I28" i="18"/>
  <c r="G27" i="18"/>
  <c r="C27" i="18"/>
  <c r="A27" i="18"/>
  <c r="G26" i="18"/>
  <c r="C26" i="18"/>
  <c r="G25" i="18"/>
  <c r="G28" i="18" s="1"/>
  <c r="C25" i="18"/>
  <c r="G18" i="18"/>
  <c r="C15" i="18"/>
  <c r="C28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M7" i="18"/>
  <c r="N7" i="18" s="1"/>
  <c r="N28" i="18" s="1"/>
  <c r="F7" i="18"/>
  <c r="F28" i="18" s="1"/>
  <c r="E7" i="18"/>
  <c r="E28" i="18" s="1"/>
  <c r="P5" i="18"/>
  <c r="O5" i="18"/>
  <c r="N5" i="18"/>
  <c r="M5" i="18"/>
  <c r="L5" i="18"/>
  <c r="K5" i="18"/>
  <c r="J5" i="18"/>
  <c r="I5" i="18"/>
  <c r="H5" i="18"/>
  <c r="G5" i="18"/>
  <c r="F5" i="18"/>
  <c r="E5" i="18"/>
  <c r="H25" i="18" l="1"/>
  <c r="H28" i="18" s="1"/>
  <c r="D27" i="17"/>
  <c r="D26" i="17"/>
  <c r="D25" i="17"/>
  <c r="L28" i="17"/>
  <c r="P28" i="17"/>
  <c r="O28" i="17"/>
  <c r="K28" i="17"/>
  <c r="J28" i="17"/>
  <c r="I28" i="17"/>
  <c r="E28" i="17"/>
  <c r="C28" i="17"/>
  <c r="G27" i="17"/>
  <c r="C27" i="17"/>
  <c r="A27" i="17"/>
  <c r="G26" i="17"/>
  <c r="C26" i="17"/>
  <c r="G25" i="17"/>
  <c r="H25" i="17" s="1"/>
  <c r="H28" i="17" s="1"/>
  <c r="C25" i="17"/>
  <c r="G18" i="17"/>
  <c r="G28" i="17" s="1"/>
  <c r="C15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12" i="17"/>
  <c r="N7" i="17"/>
  <c r="N28" i="17" s="1"/>
  <c r="M7" i="17"/>
  <c r="M28" i="17" s="1"/>
  <c r="F7" i="17"/>
  <c r="F28" i="17" s="1"/>
  <c r="E7" i="17"/>
  <c r="N5" i="17"/>
  <c r="M5" i="17"/>
  <c r="L5" i="17"/>
  <c r="K5" i="17"/>
  <c r="J5" i="17"/>
  <c r="I5" i="17"/>
  <c r="H5" i="17"/>
  <c r="G5" i="17"/>
  <c r="F5" i="17"/>
  <c r="P5" i="17" s="1"/>
  <c r="E5" i="17"/>
  <c r="O5" i="17" s="1"/>
  <c r="D27" i="16" l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28" i="16" s="1"/>
  <c r="P28" i="16"/>
  <c r="O28" i="16"/>
  <c r="M28" i="16"/>
  <c r="L28" i="16"/>
  <c r="K28" i="16"/>
  <c r="J28" i="16"/>
  <c r="I28" i="16"/>
  <c r="F28" i="16"/>
  <c r="G27" i="16"/>
  <c r="C27" i="16"/>
  <c r="A27" i="16"/>
  <c r="G26" i="16"/>
  <c r="C26" i="16"/>
  <c r="G25" i="16"/>
  <c r="G28" i="16" s="1"/>
  <c r="C25" i="16"/>
  <c r="G18" i="16"/>
  <c r="C15" i="16"/>
  <c r="C28" i="16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M7" i="16"/>
  <c r="N7" i="16" s="1"/>
  <c r="N28" i="16" s="1"/>
  <c r="F7" i="16"/>
  <c r="E7" i="16"/>
  <c r="E28" i="16" s="1"/>
  <c r="P5" i="16"/>
  <c r="O5" i="16"/>
  <c r="N5" i="16"/>
  <c r="M5" i="16"/>
  <c r="L5" i="16"/>
  <c r="K5" i="16"/>
  <c r="J5" i="16"/>
  <c r="I5" i="16"/>
  <c r="H5" i="16"/>
  <c r="G5" i="16"/>
  <c r="F5" i="16"/>
  <c r="E5" i="16"/>
  <c r="H25" i="16" l="1"/>
  <c r="H28" i="16" s="1"/>
  <c r="D27" i="15"/>
  <c r="D26" i="15"/>
  <c r="D25" i="15"/>
  <c r="D24" i="15"/>
  <c r="D23" i="15"/>
  <c r="D22" i="15"/>
  <c r="D20" i="15"/>
  <c r="D19" i="15"/>
  <c r="D18" i="15"/>
  <c r="D17" i="15"/>
  <c r="D16" i="15"/>
  <c r="D15" i="15"/>
  <c r="D12" i="15"/>
  <c r="D11" i="15"/>
  <c r="P28" i="15" l="1"/>
  <c r="O28" i="15"/>
  <c r="M28" i="15"/>
  <c r="L28" i="15"/>
  <c r="K28" i="15"/>
  <c r="J28" i="15"/>
  <c r="I28" i="15"/>
  <c r="G27" i="15"/>
  <c r="C27" i="15"/>
  <c r="A27" i="15"/>
  <c r="G26" i="15"/>
  <c r="C26" i="15"/>
  <c r="G25" i="15"/>
  <c r="G28" i="15" s="1"/>
  <c r="C25" i="15"/>
  <c r="G18" i="15"/>
  <c r="C15" i="15"/>
  <c r="C28" i="15" s="1"/>
  <c r="A12" i="15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M7" i="15"/>
  <c r="N7" i="15" s="1"/>
  <c r="N28" i="15" s="1"/>
  <c r="F7" i="15"/>
  <c r="F28" i="15" s="1"/>
  <c r="E7" i="15"/>
  <c r="E28" i="15" s="1"/>
  <c r="P5" i="15"/>
  <c r="O5" i="15"/>
  <c r="N5" i="15"/>
  <c r="M5" i="15"/>
  <c r="L5" i="15"/>
  <c r="K5" i="15"/>
  <c r="J5" i="15"/>
  <c r="I5" i="15"/>
  <c r="H5" i="15"/>
  <c r="G5" i="15"/>
  <c r="F5" i="15"/>
  <c r="E5" i="15"/>
  <c r="H25" i="15" l="1"/>
  <c r="H28" i="15" s="1"/>
  <c r="E7" i="14"/>
  <c r="D27" i="14"/>
  <c r="D26" i="14"/>
  <c r="D25" i="14"/>
  <c r="D22" i="14"/>
  <c r="D20" i="14"/>
  <c r="D17" i="14"/>
  <c r="D16" i="14"/>
  <c r="D12" i="14"/>
  <c r="P28" i="14"/>
  <c r="O28" i="14"/>
  <c r="L28" i="14"/>
  <c r="K28" i="14"/>
  <c r="J28" i="14"/>
  <c r="I28" i="14"/>
  <c r="G27" i="14"/>
  <c r="C27" i="14"/>
  <c r="A27" i="14"/>
  <c r="G26" i="14"/>
  <c r="C26" i="14"/>
  <c r="G25" i="14"/>
  <c r="H25" i="14" s="1"/>
  <c r="H28" i="14" s="1"/>
  <c r="C25" i="14"/>
  <c r="C28" i="14" s="1"/>
  <c r="G18" i="14"/>
  <c r="G28" i="14" s="1"/>
  <c r="C15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E28" i="14"/>
  <c r="M7" i="14"/>
  <c r="M28" i="14" s="1"/>
  <c r="F7" i="14"/>
  <c r="F28" i="14" s="1"/>
  <c r="N5" i="14"/>
  <c r="M5" i="14"/>
  <c r="L5" i="14"/>
  <c r="K5" i="14"/>
  <c r="J5" i="14"/>
  <c r="I5" i="14"/>
  <c r="H5" i="14"/>
  <c r="G5" i="14"/>
  <c r="F5" i="14"/>
  <c r="P5" i="14" s="1"/>
  <c r="E5" i="14"/>
  <c r="O5" i="14" s="1"/>
  <c r="N7" i="14" l="1"/>
  <c r="N28" i="14" s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F7" i="13" l="1"/>
  <c r="P28" i="13" l="1"/>
  <c r="O28" i="13"/>
  <c r="M28" i="13"/>
  <c r="L28" i="13"/>
  <c r="K28" i="13"/>
  <c r="J28" i="13"/>
  <c r="I28" i="13"/>
  <c r="G27" i="13"/>
  <c r="C27" i="13"/>
  <c r="G26" i="13"/>
  <c r="C26" i="13"/>
  <c r="G25" i="13"/>
  <c r="H25" i="13" s="1"/>
  <c r="H28" i="13" s="1"/>
  <c r="C25" i="13"/>
  <c r="C23" i="13"/>
  <c r="C22" i="13"/>
  <c r="C21" i="13"/>
  <c r="C20" i="13"/>
  <c r="C19" i="13"/>
  <c r="G18" i="13"/>
  <c r="C17" i="13"/>
  <c r="C16" i="13"/>
  <c r="C15" i="13"/>
  <c r="C14" i="13"/>
  <c r="C13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7" i="13" s="1"/>
  <c r="C12" i="13"/>
  <c r="A12" i="13"/>
  <c r="E10" i="13"/>
  <c r="E9" i="13"/>
  <c r="E8" i="13"/>
  <c r="M7" i="13"/>
  <c r="N7" i="13" s="1"/>
  <c r="N28" i="13" s="1"/>
  <c r="F28" i="13"/>
  <c r="O5" i="13"/>
  <c r="N5" i="13"/>
  <c r="M5" i="13"/>
  <c r="L5" i="13"/>
  <c r="K5" i="13"/>
  <c r="J5" i="13"/>
  <c r="I5" i="13"/>
  <c r="H5" i="13"/>
  <c r="G5" i="13"/>
  <c r="F5" i="13"/>
  <c r="P5" i="13" s="1"/>
  <c r="E5" i="13"/>
  <c r="G28" i="13" l="1"/>
  <c r="C28" i="13"/>
  <c r="E7" i="13"/>
  <c r="E28" i="13" s="1"/>
  <c r="D28" i="13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F27" i="12" l="1"/>
  <c r="F7" i="12"/>
  <c r="P27" i="12"/>
  <c r="O27" i="12"/>
  <c r="L27" i="12"/>
  <c r="K27" i="12"/>
  <c r="J27" i="12"/>
  <c r="I27" i="12"/>
  <c r="G26" i="12"/>
  <c r="G27" i="12" s="1"/>
  <c r="F26" i="12"/>
  <c r="C26" i="12"/>
  <c r="G25" i="12"/>
  <c r="C25" i="12"/>
  <c r="G24" i="12"/>
  <c r="H24" i="12" s="1"/>
  <c r="H27" i="12" s="1"/>
  <c r="C24" i="12"/>
  <c r="C23" i="12"/>
  <c r="C22" i="12"/>
  <c r="C21" i="12"/>
  <c r="C20" i="12"/>
  <c r="C19" i="12"/>
  <c r="G18" i="12"/>
  <c r="C17" i="12"/>
  <c r="C16" i="12"/>
  <c r="C15" i="12"/>
  <c r="C14" i="12"/>
  <c r="C13" i="12"/>
  <c r="C12" i="12"/>
  <c r="C27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E10" i="12"/>
  <c r="E9" i="12"/>
  <c r="E8" i="12"/>
  <c r="E7" i="12" s="1"/>
  <c r="E27" i="12" s="1"/>
  <c r="M7" i="12"/>
  <c r="M27" i="12" s="1"/>
  <c r="O5" i="12"/>
  <c r="N5" i="12"/>
  <c r="M5" i="12"/>
  <c r="L5" i="12"/>
  <c r="K5" i="12"/>
  <c r="J5" i="12"/>
  <c r="I5" i="12"/>
  <c r="H5" i="12"/>
  <c r="G5" i="12"/>
  <c r="F5" i="12"/>
  <c r="P5" i="12" s="1"/>
  <c r="E5" i="12"/>
  <c r="D27" i="12" l="1"/>
  <c r="N7" i="12"/>
  <c r="N27" i="12" s="1"/>
  <c r="Q29" i="2" l="1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E7" i="2" l="1"/>
  <c r="Q7" i="2" s="1"/>
  <c r="Q28" i="2" s="1"/>
  <c r="D27" i="2"/>
  <c r="F7" i="2"/>
  <c r="C27" i="2"/>
  <c r="F27" i="2"/>
  <c r="R7" i="2"/>
  <c r="R24" i="2"/>
  <c r="H27" i="2"/>
  <c r="G27" i="2"/>
  <c r="Q24" i="2"/>
  <c r="R27" i="2" l="1"/>
  <c r="E27" i="2"/>
  <c r="Q27" i="2"/>
  <c r="R28" i="2"/>
  <c r="D21" i="14" l="1"/>
  <c r="D15" i="14" l="1"/>
  <c r="D18" i="14"/>
  <c r="D24" i="14" l="1"/>
  <c r="D23" i="14" l="1"/>
  <c r="D14" i="14" l="1"/>
  <c r="D11" i="14" l="1"/>
  <c r="D19" i="14"/>
  <c r="D13" i="14" l="1"/>
  <c r="D28" i="14"/>
  <c r="D14" i="15" l="1"/>
  <c r="D13" i="15"/>
  <c r="D21" i="15" l="1"/>
  <c r="D28" i="15" s="1"/>
  <c r="D24" i="23" l="1"/>
  <c r="D23" i="23"/>
  <c r="D22" i="23"/>
  <c r="D21" i="23"/>
  <c r="D19" i="23"/>
  <c r="D18" i="23"/>
  <c r="D17" i="23"/>
  <c r="D16" i="23"/>
  <c r="D20" i="23"/>
  <c r="D15" i="23"/>
  <c r="D14" i="23"/>
  <c r="D13" i="23"/>
  <c r="D12" i="23"/>
  <c r="D11" i="23"/>
  <c r="D28" i="23" l="1"/>
  <c r="D13" i="22" l="1"/>
  <c r="D21" i="22"/>
  <c r="D22" i="22"/>
  <c r="D20" i="22"/>
  <c r="D16" i="22"/>
  <c r="D24" i="22"/>
  <c r="D14" i="22"/>
  <c r="D23" i="22"/>
  <c r="D17" i="22"/>
  <c r="D12" i="22"/>
  <c r="D19" i="22"/>
  <c r="D24" i="21"/>
  <c r="D23" i="21"/>
  <c r="D22" i="21"/>
  <c r="D19" i="21"/>
  <c r="D17" i="21"/>
  <c r="D16" i="21"/>
  <c r="D20" i="21"/>
  <c r="D14" i="21"/>
  <c r="D13" i="21"/>
  <c r="D12" i="21"/>
  <c r="D21" i="21" l="1"/>
  <c r="D17" i="19" l="1"/>
  <c r="D17" i="18"/>
  <c r="D17" i="20"/>
  <c r="D22" i="19"/>
  <c r="D22" i="20"/>
  <c r="D22" i="18"/>
  <c r="D12" i="20"/>
  <c r="D12" i="19"/>
  <c r="D12" i="18"/>
  <c r="D21" i="19"/>
  <c r="D21" i="20"/>
  <c r="D21" i="18"/>
  <c r="D23" i="20"/>
  <c r="D23" i="19"/>
  <c r="D23" i="18"/>
  <c r="D19" i="20"/>
  <c r="D19" i="19"/>
  <c r="D19" i="18"/>
  <c r="D13" i="20"/>
  <c r="D13" i="19"/>
  <c r="D13" i="18"/>
  <c r="D14" i="20"/>
  <c r="D14" i="19"/>
  <c r="D14" i="18"/>
  <c r="D20" i="19"/>
  <c r="D20" i="18"/>
  <c r="D20" i="20"/>
  <c r="D16" i="20"/>
  <c r="D16" i="19"/>
  <c r="D16" i="18"/>
  <c r="D24" i="20"/>
  <c r="D24" i="19"/>
  <c r="D24" i="18"/>
  <c r="D24" i="17" l="1"/>
  <c r="D23" i="17"/>
  <c r="D22" i="17"/>
  <c r="D21" i="17"/>
  <c r="D19" i="17"/>
  <c r="D17" i="17"/>
  <c r="D16" i="17"/>
  <c r="D20" i="17"/>
  <c r="D14" i="17"/>
  <c r="D13" i="17"/>
  <c r="D12" i="17"/>
  <c r="D11" i="17" l="1"/>
  <c r="D11" i="20" l="1"/>
  <c r="D11" i="18"/>
  <c r="D11" i="19"/>
  <c r="D11" i="21"/>
  <c r="D15" i="17" l="1"/>
  <c r="D11" i="22"/>
  <c r="D18" i="17" l="1"/>
  <c r="D28" i="17" s="1"/>
  <c r="D15" i="21"/>
  <c r="D15" i="20" l="1"/>
  <c r="D28" i="20" s="1"/>
  <c r="D15" i="19"/>
  <c r="D28" i="19" s="1"/>
  <c r="D15" i="18"/>
  <c r="D18" i="20"/>
  <c r="D18" i="19"/>
  <c r="D18" i="18"/>
  <c r="D15" i="22"/>
  <c r="D28" i="18" l="1"/>
  <c r="D18" i="21"/>
  <c r="D28" i="21" s="1"/>
  <c r="D18" i="22" l="1"/>
  <c r="D28" i="22" s="1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0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1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1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8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9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<sst xmlns="http://schemas.openxmlformats.org/spreadsheetml/2006/main" count="3048" uniqueCount="73">
  <si>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</si>
  <si>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</si>
  <si>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</si>
  <si>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</si>
  <si>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</si>
  <si>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</si>
  <si>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</si>
  <si>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</si>
  <si>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</si>
  <si>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</si>
  <si>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</si>
  <si>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</si>
  <si>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</si>
  <si>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</si>
  <si>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</si>
  <si>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</si>
  <si>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</si>
  <si>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</si>
  <si>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</si>
  <si>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</si>
  <si>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</si>
  <si>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</si>
  <si>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</si>
  <si>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</si>
  <si>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</si>
  <si>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</si>
  <si>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</si>
  <si>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</si>
  <si>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</si>
  <si>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</si>
  <si>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</si>
  <si>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</si>
  <si>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</si>
  <si>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</si>
  <si>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</si>
  <si>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</si>
  <si>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</si>
  <si>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</si>
  <si>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</si>
  <si>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</si>
  <si>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</si>
  <si>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</si>
  <si>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</si>
  <si>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</si>
  <si>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</si>
  <si>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</si>
  <si>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</si>
  <si>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</si>
  <si>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</si>
  <si>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</si>
  <si>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</si>
  <si>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</si>
  <si>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</si>
  <si>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</si>
  <si>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</si>
  <si>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</si>
  <si>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</si>
  <si>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</si>
  <si>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</si>
  <si>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</si>
  <si>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</si>
  <si>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</si>
  <si>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</si>
  <si>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П/п № 12 графа 4 (ООО "Содружество") - данные на 01.01.2021</t>
  </si>
  <si>
    <t>* - данные указаны по состоянию на 01.04.2021 г.</t>
  </si>
  <si>
    <t>ООО "Успех" *</t>
  </si>
  <si>
    <t>Графа 4, строка 14 - данные указаны по состоянию на 01.04.2021 г.</t>
  </si>
  <si>
    <t xml:space="preserve">ООО "Успех" </t>
  </si>
  <si>
    <t xml:space="preserve">Задолженность перед ГУП НАО "Нарьян-Марская электростанция"  </t>
  </si>
  <si>
    <t xml:space="preserve">Задолженность перед ОАО "Нарьян-Марокргаз"  </t>
  </si>
  <si>
    <t>Графа 3,4 строка 16,17-  данные указаны по состоянию на 01.01.2015, т.к. организации находятся в процессе ликвидации</t>
  </si>
  <si>
    <t>Графа 3,4 строка 18 - данные указаны по состоянию на 01.04.2018, т.к. организация находится в процессе ликвидации.</t>
  </si>
  <si>
    <t>Графа 4 строка 14 - данные указаны по состоянию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</si>
</sst>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1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/>
    </xf>
    <xf numFmtId="4" fontId="14" fillId="3" borderId="0" xfId="0" applyNumberFormat="1" applyFont="1" applyFill="1"/>
    <xf numFmtId="1" fontId="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0" xfId="1" applyFill="1" applyAlignment="1" applyProtection="1">
      <alignment horizontal="justify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1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4" fontId="18" fillId="0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4" fontId="8" fillId="3" borderId="1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1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8/&#1079;&#1072;&#1076;&#1086;&#1083;&#1078;&#1077;&#1085;&#1085;&#1086;&#1089;&#1090;&#1100;%20&#1085;&#1072;&#1089;&#1077;&#1083;&#1077;&#1085;&#1080;&#1103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1/zadolgennost'%20naselenia%20pered%20U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7.2021/&#1069;&#1083;&#1077;&#1082;&#1090;&#1088;&#1086;&#1089;&#1090;&#1072;&#1085;&#1094;&#1080;&#1103;/&#1043;&#1059;&#1055;%20&#1053;&#1040;&#1054;%20&#1101;&#1089;&#1090;&#1072;&#1085;&#1094;&#1080;&#1103;%20&#1048;&#1085;&#1092;&#1086;&#1088;&#1084;&#1072;&#1094;&#1080;&#1103;%20&#1086;%20&#1079;&#1072;&#1076;&#1086;&#1078;&#1077;&#1085;&#1085;&#1086;&#1089;&#1090;&#1080;%20&#1085;&#1072;&#1089;&#1077;&#1083;&#1077;&#1085;&#1080;&#1103;%20&#1085;&#1072;%2001.07.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7.2021/&#1069;&#1083;&#1077;&#1082;&#1090;&#1088;&#1086;&#1089;&#1090;&#1072;&#1085;&#1094;&#1080;&#1103;/&#1043;&#1059;&#1055;%20&#1053;&#1040;&#1054;%20&#1101;&#1089;&#1090;&#1072;&#1085;&#1094;&#1080;&#1103;%20&#1047;&#1072;&#1076;&#1086;&#1083;&#1078;&#1077;&#1085;&#1085;&#1086;&#1089;&#1090;&#1100;%20&#1056;&#1057;&#1054;%20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1/&#1085;&#1072;%2001.08.2021/&#1055;&#1054;&#1050;%20&#1080;%20&#1058;&#1057;/&#1054;&#1090;&#1095;&#1077;&#1090;%2007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19/&#1086;&#1090;%20&#1059;&#1050;/&#1085;&#1072;%2001.01.2020/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19/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6/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7/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9/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0/&#1086;&#1087;&#1091;&#1073;&#1083;&#1080;&#1082;&#1086;&#1074;&#1072;&#1085;&#1080;&#1077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1/&#1086;&#1087;&#1091;&#1073;&#1083;&#1080;&#1082;&#1086;&#1074;&#1072;&#1085;&#1080;&#1077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1/zadolgennost'%20UO%20i%20T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7">
          <cell r="N7">
            <v>2685.86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5464.92</v>
          </cell>
          <cell r="I7">
            <v>5464.92</v>
          </cell>
          <cell r="L7">
            <v>5464.92</v>
          </cell>
          <cell r="M7">
            <v>5464.92</v>
          </cell>
          <cell r="N7">
            <v>5464.92</v>
          </cell>
        </row>
        <row r="8">
          <cell r="H8">
            <v>655.99999999999989</v>
          </cell>
          <cell r="I8">
            <v>553.79999999999973</v>
          </cell>
          <cell r="L8">
            <v>475.70000000000027</v>
          </cell>
          <cell r="M8">
            <v>507.40000000000055</v>
          </cell>
          <cell r="N8">
            <v>554.900000000001</v>
          </cell>
        </row>
        <row r="9">
          <cell r="H9">
            <v>14757.2</v>
          </cell>
          <cell r="I9">
            <v>14679.2</v>
          </cell>
          <cell r="L9">
            <v>14380.900000000003</v>
          </cell>
          <cell r="M9">
            <v>14387.400000000003</v>
          </cell>
          <cell r="N9">
            <v>14319.000000000002</v>
          </cell>
        </row>
        <row r="10">
          <cell r="H10">
            <v>12325.499999999998</v>
          </cell>
          <cell r="I10">
            <v>12336.699999999999</v>
          </cell>
          <cell r="L10">
            <v>12742.599999999997</v>
          </cell>
          <cell r="M10">
            <v>12948.200000000003</v>
          </cell>
          <cell r="N10">
            <v>12800.800000000001</v>
          </cell>
        </row>
        <row r="11">
          <cell r="H11">
            <v>30846.329999999998</v>
          </cell>
          <cell r="I11">
            <v>30846.329999999998</v>
          </cell>
          <cell r="L11">
            <v>30846.329999999998</v>
          </cell>
          <cell r="M11">
            <v>30846.329999999998</v>
          </cell>
          <cell r="N11">
            <v>30846.329999999998</v>
          </cell>
        </row>
        <row r="12">
          <cell r="H12">
            <v>6850.2199999999984</v>
          </cell>
          <cell r="I12">
            <v>6872.2199999999984</v>
          </cell>
          <cell r="L12">
            <v>7363.9199999999992</v>
          </cell>
          <cell r="M12">
            <v>7368.62</v>
          </cell>
          <cell r="N12">
            <v>7371.8200000000043</v>
          </cell>
        </row>
        <row r="13">
          <cell r="H13">
            <v>1989.079</v>
          </cell>
          <cell r="I13">
            <v>1989.079</v>
          </cell>
          <cell r="L13">
            <v>1989.079</v>
          </cell>
          <cell r="M13">
            <v>1989.079</v>
          </cell>
          <cell r="N13">
            <v>1989.079</v>
          </cell>
        </row>
        <row r="14">
          <cell r="H14">
            <v>60575.09</v>
          </cell>
          <cell r="I14">
            <v>59959.741509999993</v>
          </cell>
          <cell r="L14">
            <v>57483.768849999993</v>
          </cell>
          <cell r="M14">
            <v>58529.548849999999</v>
          </cell>
          <cell r="N14">
            <v>58877.978849999992</v>
          </cell>
        </row>
        <row r="15">
          <cell r="H15">
            <v>17029.099999999999</v>
          </cell>
          <cell r="I15">
            <v>17029.099999999999</v>
          </cell>
          <cell r="L15">
            <v>17029.099999999999</v>
          </cell>
          <cell r="M15">
            <v>17029.099999999999</v>
          </cell>
          <cell r="N15">
            <v>17029.099999999999</v>
          </cell>
        </row>
        <row r="16">
          <cell r="H16">
            <v>8898.7999999999993</v>
          </cell>
          <cell r="I16">
            <v>8911.7999999999993</v>
          </cell>
          <cell r="L16">
            <v>8673.4</v>
          </cell>
          <cell r="M16">
            <v>8641.1</v>
          </cell>
          <cell r="N16">
            <v>8552.5</v>
          </cell>
        </row>
        <row r="17">
          <cell r="H17">
            <v>5903.6399999999994</v>
          </cell>
          <cell r="I17">
            <v>5979.2129999999979</v>
          </cell>
          <cell r="L17">
            <v>6197.6209999999974</v>
          </cell>
          <cell r="M17">
            <v>6360.7909999999974</v>
          </cell>
          <cell r="N17">
            <v>6388.7909999999974</v>
          </cell>
        </row>
        <row r="18">
          <cell r="H18">
            <v>3736.81</v>
          </cell>
          <cell r="I18">
            <v>3792.2844399999985</v>
          </cell>
          <cell r="L18">
            <v>4017.734419999998</v>
          </cell>
          <cell r="M18">
            <v>4208.2044199999991</v>
          </cell>
          <cell r="N18">
            <v>4115.5044199999993</v>
          </cell>
        </row>
        <row r="19">
          <cell r="H19">
            <v>9250.8000000000029</v>
          </cell>
          <cell r="I19">
            <v>9250.8000000000029</v>
          </cell>
          <cell r="L19">
            <v>9250.8000000000029</v>
          </cell>
          <cell r="M19">
            <v>9250.8000000000029</v>
          </cell>
          <cell r="N19">
            <v>9250.8000000000029</v>
          </cell>
        </row>
        <row r="20">
          <cell r="H20">
            <v>3546.2999999999993</v>
          </cell>
          <cell r="I20">
            <v>3884.8</v>
          </cell>
          <cell r="L20">
            <v>5112.3000000000011</v>
          </cell>
          <cell r="M20">
            <v>5407.4</v>
          </cell>
          <cell r="N20">
            <v>5593.2000000000007</v>
          </cell>
        </row>
        <row r="21">
          <cell r="H21">
            <v>38062.04</v>
          </cell>
          <cell r="I21">
            <v>38062.04</v>
          </cell>
          <cell r="L21">
            <v>38062.04</v>
          </cell>
          <cell r="M21">
            <v>38062.04</v>
          </cell>
          <cell r="N21">
            <v>38062.04</v>
          </cell>
        </row>
        <row r="23">
          <cell r="H23">
            <v>4156.6099999999997</v>
          </cell>
          <cell r="I23">
            <v>4156.6099999999997</v>
          </cell>
          <cell r="L23">
            <v>4156.6099999999997</v>
          </cell>
          <cell r="M23">
            <v>4156.6099999999997</v>
          </cell>
          <cell r="N23">
            <v>4156.6099999999997</v>
          </cell>
        </row>
        <row r="24">
          <cell r="H24">
            <v>20182.28</v>
          </cell>
          <cell r="I24">
            <v>20182.28</v>
          </cell>
          <cell r="L24">
            <v>20182.28</v>
          </cell>
          <cell r="M24">
            <v>20182.28</v>
          </cell>
          <cell r="N24">
            <v>20182.28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Прил.3"/>
    </sheetNames>
    <sheetDataSet>
      <sheetData sheetId="0">
        <row r="7">
          <cell r="K7">
            <v>9283</v>
          </cell>
        </row>
      </sheetData>
      <sheetData sheetId="1">
        <row r="6">
          <cell r="C6">
            <v>131.24700000000001</v>
          </cell>
        </row>
      </sheetData>
      <sheetData sheetId="2">
        <row r="8">
          <cell r="D8">
            <v>13790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2.20"/>
      <sheetName val="01.01.21"/>
      <sheetName val="01.02.21"/>
      <sheetName val="01.03.21"/>
      <sheetName val="01.04.21"/>
      <sheetName val="01.05.21"/>
      <sheetName val="01.06.21"/>
      <sheetName val="01.07.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D9">
            <v>30.25</v>
          </cell>
        </row>
        <row r="24">
          <cell r="D24">
            <v>5.66</v>
          </cell>
        </row>
        <row r="33">
          <cell r="D33">
            <v>12.57</v>
          </cell>
        </row>
        <row r="40">
          <cell r="D40">
            <v>209.4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 упр К"/>
      <sheetName val="РСО К"/>
      <sheetName val=" РСО Д "/>
      <sheetName val=" упр Д (2)"/>
      <sheetName val="Общ.зад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E18">
            <v>4847</v>
          </cell>
        </row>
        <row r="19">
          <cell r="E19">
            <v>153</v>
          </cell>
        </row>
        <row r="20">
          <cell r="E20">
            <v>140</v>
          </cell>
        </row>
        <row r="22">
          <cell r="E22">
            <v>46517</v>
          </cell>
        </row>
        <row r="23">
          <cell r="E23">
            <v>87</v>
          </cell>
        </row>
        <row r="24">
          <cell r="E24">
            <v>15889</v>
          </cell>
        </row>
        <row r="25">
          <cell r="E25">
            <v>157</v>
          </cell>
        </row>
        <row r="26">
          <cell r="E26">
            <v>1972</v>
          </cell>
        </row>
        <row r="28">
          <cell r="E28">
            <v>293</v>
          </cell>
        </row>
        <row r="29">
          <cell r="E29">
            <v>56315</v>
          </cell>
        </row>
        <row r="30">
          <cell r="E30">
            <v>7604</v>
          </cell>
        </row>
        <row r="31">
          <cell r="E31">
            <v>156</v>
          </cell>
        </row>
        <row r="32">
          <cell r="E32">
            <v>16232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 refreshError="1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>
            <v>20182.28</v>
          </cell>
        </row>
      </sheetData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5464.92</v>
          </cell>
          <cell r="P7">
            <v>5464.92</v>
          </cell>
        </row>
        <row r="8">
          <cell r="P8">
            <v>571.40000000000009</v>
          </cell>
        </row>
        <row r="9">
          <cell r="P9">
            <v>16742.699999999993</v>
          </cell>
        </row>
        <row r="10">
          <cell r="P10">
            <v>11534.200000000004</v>
          </cell>
        </row>
        <row r="11">
          <cell r="P11">
            <v>30846.329999999998</v>
          </cell>
        </row>
        <row r="12">
          <cell r="P12">
            <v>7083.7200000000057</v>
          </cell>
        </row>
        <row r="13">
          <cell r="P13">
            <v>1989</v>
          </cell>
        </row>
        <row r="14">
          <cell r="P14">
            <v>62504.60000000002</v>
          </cell>
        </row>
        <row r="15">
          <cell r="P15">
            <v>17029.099999999999</v>
          </cell>
        </row>
        <row r="16">
          <cell r="P16">
            <v>9377.8000000000029</v>
          </cell>
        </row>
        <row r="17">
          <cell r="P17">
            <v>6164.1699999999946</v>
          </cell>
        </row>
        <row r="18">
          <cell r="P18">
            <v>2245.3500000000008</v>
          </cell>
        </row>
        <row r="19">
          <cell r="P19">
            <v>8540.4679999999935</v>
          </cell>
        </row>
        <row r="20">
          <cell r="P20">
            <v>38062.04</v>
          </cell>
        </row>
        <row r="22">
          <cell r="P22">
            <v>4156.6099999999997</v>
          </cell>
        </row>
        <row r="23">
          <cell r="P23">
            <v>20182.280000000002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E7">
            <v>5464.92</v>
          </cell>
          <cell r="F7">
            <v>5464.92</v>
          </cell>
        </row>
        <row r="8">
          <cell r="E8">
            <v>681.6</v>
          </cell>
          <cell r="F8">
            <v>733.90000000000009</v>
          </cell>
        </row>
        <row r="9">
          <cell r="E9">
            <v>15532.5</v>
          </cell>
          <cell r="F9">
            <v>15625.100000000002</v>
          </cell>
        </row>
        <row r="10">
          <cell r="E10">
            <v>11755.499999999998</v>
          </cell>
          <cell r="F10">
            <v>12109.7</v>
          </cell>
        </row>
        <row r="11">
          <cell r="E11">
            <v>30846.329999999998</v>
          </cell>
          <cell r="F11">
            <v>30846.329999999998</v>
          </cell>
        </row>
        <row r="12">
          <cell r="E12">
            <v>6845.22</v>
          </cell>
          <cell r="F12">
            <v>6940.0199999999995</v>
          </cell>
        </row>
        <row r="13">
          <cell r="E13">
            <v>1989.079</v>
          </cell>
          <cell r="F13">
            <v>1989.079</v>
          </cell>
        </row>
        <row r="14">
          <cell r="E14">
            <v>61865.909999999996</v>
          </cell>
          <cell r="F14">
            <v>61599.44</v>
          </cell>
        </row>
        <row r="15">
          <cell r="E15">
            <v>17029.099999999999</v>
          </cell>
          <cell r="F15">
            <v>17029.099999999999</v>
          </cell>
        </row>
        <row r="16">
          <cell r="E16">
            <v>9117.2000000000007</v>
          </cell>
          <cell r="F16">
            <v>9064.5</v>
          </cell>
        </row>
        <row r="17">
          <cell r="E17">
            <v>6054.87</v>
          </cell>
          <cell r="F17">
            <v>6010.2500000000009</v>
          </cell>
        </row>
        <row r="18">
          <cell r="E18">
            <v>2894.54</v>
          </cell>
          <cell r="F18">
            <v>3329.83</v>
          </cell>
        </row>
        <row r="19">
          <cell r="E19">
            <v>7677.7199999999993</v>
          </cell>
          <cell r="F19">
            <v>8474.590000000002</v>
          </cell>
        </row>
        <row r="20">
          <cell r="E20">
            <v>2659.7000000000003</v>
          </cell>
          <cell r="F20">
            <v>2975.7999999999997</v>
          </cell>
        </row>
        <row r="21">
          <cell r="E21">
            <v>38062.04</v>
          </cell>
          <cell r="F21">
            <v>38062.04</v>
          </cell>
        </row>
        <row r="23">
          <cell r="E23">
            <v>4156.6099999999997</v>
          </cell>
          <cell r="F23">
            <v>4156.6099999999997</v>
          </cell>
        </row>
        <row r="24">
          <cell r="E24">
            <v>20182.28</v>
          </cell>
          <cell r="F24">
            <v>20182.28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G7">
            <v>5464.92</v>
          </cell>
        </row>
        <row r="8">
          <cell r="G8">
            <v>617.29999999999995</v>
          </cell>
        </row>
        <row r="9">
          <cell r="G9">
            <v>14813.000000000002</v>
          </cell>
        </row>
        <row r="10">
          <cell r="G10">
            <v>11885.400000000001</v>
          </cell>
        </row>
        <row r="11">
          <cell r="G11">
            <v>30846.329999999998</v>
          </cell>
        </row>
        <row r="12">
          <cell r="G12">
            <v>6912.2199999999984</v>
          </cell>
        </row>
        <row r="13">
          <cell r="G13">
            <v>1989.079</v>
          </cell>
        </row>
        <row r="14">
          <cell r="G14">
            <v>61685.389999999992</v>
          </cell>
        </row>
        <row r="15">
          <cell r="G15">
            <v>17029.099999999999</v>
          </cell>
        </row>
        <row r="16">
          <cell r="G16">
            <v>8927.4000000000015</v>
          </cell>
        </row>
        <row r="17">
          <cell r="G17">
            <v>5855.1799999999994</v>
          </cell>
        </row>
        <row r="18">
          <cell r="G18">
            <v>3531.14</v>
          </cell>
        </row>
        <row r="19">
          <cell r="G19">
            <v>9250.8000000000029</v>
          </cell>
        </row>
        <row r="20">
          <cell r="G20">
            <v>3342.0999999999995</v>
          </cell>
        </row>
        <row r="21">
          <cell r="G21">
            <v>38062.04</v>
          </cell>
        </row>
        <row r="23">
          <cell r="G23">
            <v>4156.6099999999997</v>
          </cell>
        </row>
        <row r="24">
          <cell r="G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83" t="s">
        <v>4</v>
      </c>
      <c r="D3" s="184"/>
      <c r="E3" s="183" t="s">
        <v>5</v>
      </c>
      <c r="F3" s="184"/>
      <c r="G3" s="183" t="s">
        <v>6</v>
      </c>
      <c r="H3" s="184"/>
      <c r="I3" s="176" t="s">
        <v>7</v>
      </c>
      <c r="J3" s="187"/>
      <c r="K3" s="187"/>
      <c r="L3" s="177"/>
      <c r="M3" s="173" t="s">
        <v>8</v>
      </c>
      <c r="N3" s="173"/>
      <c r="O3" s="173" t="s">
        <v>9</v>
      </c>
      <c r="P3" s="173"/>
      <c r="Q3" s="174" t="s">
        <v>10</v>
      </c>
      <c r="R3" s="175"/>
    </row>
    <row r="4" spans="1:18" ht="62.25" customHeight="1" x14ac:dyDescent="0.25">
      <c r="A4" s="173"/>
      <c r="B4" s="173"/>
      <c r="C4" s="185"/>
      <c r="D4" s="186"/>
      <c r="E4" s="185"/>
      <c r="F4" s="186"/>
      <c r="G4" s="185"/>
      <c r="H4" s="186"/>
      <c r="I4" s="176" t="s">
        <v>11</v>
      </c>
      <c r="J4" s="177"/>
      <c r="K4" s="176" t="s">
        <v>12</v>
      </c>
      <c r="L4" s="177"/>
      <c r="M4" s="173" t="s">
        <v>11</v>
      </c>
      <c r="N4" s="173"/>
      <c r="O4" s="173" t="s">
        <v>11</v>
      </c>
      <c r="P4" s="173"/>
      <c r="Q4" s="178" t="s">
        <v>13</v>
      </c>
      <c r="R4" s="179">
        <f>D5</f>
        <v>43831</v>
      </c>
    </row>
    <row r="5" spans="1:18" s="2" customFormat="1" ht="15" customHeight="1" x14ac:dyDescent="0.25">
      <c r="A5" s="173"/>
      <c r="B5" s="173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178"/>
      <c r="R5" s="180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>A13+1</f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1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1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1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1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1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1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1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1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1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1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72"/>
      <c r="F36" s="172"/>
      <c r="G36" s="172"/>
      <c r="H36" s="172"/>
      <c r="I36" s="172"/>
      <c r="J36" s="172"/>
      <c r="K36" s="172"/>
      <c r="L36" s="172"/>
      <c r="M36" s="172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A1:N1"/>
    <mergeCell ref="A3:A5"/>
    <mergeCell ref="B3:B5"/>
    <mergeCell ref="C3:D4"/>
    <mergeCell ref="E3:F4"/>
    <mergeCell ref="G3:H4"/>
    <mergeCell ref="I3:L3"/>
    <mergeCell ref="M3:N3"/>
    <mergeCell ref="E36:M36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selection activeCell="D14" sqref="D14"/>
    </sheetView>
  </sheetViews>
  <sheetFormatPr defaultRowHeight="15" x14ac:dyDescent="0.25"/>
  <cols>
    <col min="1" max="1" width="7.42578125" style="2" customWidth="1"/>
    <col min="2" max="2" width="32.5703125" style="100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</cols>
  <sheetData>
    <row r="1" spans="1:16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00"/>
      <c r="P1" s="100"/>
    </row>
    <row r="2" spans="1:16" x14ac:dyDescent="0.25">
      <c r="O2" s="3"/>
      <c r="P2" s="122" t="s">
        <v>1</v>
      </c>
    </row>
    <row r="3" spans="1:16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</row>
    <row r="4" spans="1:16" ht="15.75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</row>
    <row r="5" spans="1:16" ht="31.5" x14ac:dyDescent="0.25">
      <c r="A5" s="173"/>
      <c r="B5" s="173"/>
      <c r="C5" s="103" t="s">
        <v>62</v>
      </c>
      <c r="D5" s="52">
        <v>44409</v>
      </c>
      <c r="E5" s="103" t="str">
        <f>C5</f>
        <v xml:space="preserve"> 01.01.2021</v>
      </c>
      <c r="F5" s="52">
        <f>D5</f>
        <v>44409</v>
      </c>
      <c r="G5" s="101" t="str">
        <f>C5</f>
        <v xml:space="preserve"> 01.01.2021</v>
      </c>
      <c r="H5" s="6">
        <f>D5</f>
        <v>44409</v>
      </c>
      <c r="I5" s="6" t="str">
        <f>C5</f>
        <v xml:space="preserve"> 01.01.2021</v>
      </c>
      <c r="J5" s="6">
        <f>D5</f>
        <v>44409</v>
      </c>
      <c r="K5" s="6" t="str">
        <f>C5</f>
        <v xml:space="preserve"> 01.01.2021</v>
      </c>
      <c r="L5" s="6">
        <f>D5</f>
        <v>44409</v>
      </c>
      <c r="M5" s="103" t="str">
        <f>C5</f>
        <v xml:space="preserve"> 01.01.2021</v>
      </c>
      <c r="N5" s="52">
        <f>D5</f>
        <v>44409</v>
      </c>
      <c r="O5" s="103" t="str">
        <f>E5</f>
        <v xml:space="preserve"> 01.01.2021</v>
      </c>
      <c r="P5" s="52">
        <f>F5</f>
        <v>44409</v>
      </c>
    </row>
    <row r="6" spans="1:16" ht="15.75" x14ac:dyDescent="0.25">
      <c r="A6" s="101">
        <v>1</v>
      </c>
      <c r="B6" s="101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59">
        <v>9</v>
      </c>
      <c r="J6" s="59">
        <v>10</v>
      </c>
      <c r="K6" s="59">
        <v>11</v>
      </c>
      <c r="L6" s="103">
        <v>12</v>
      </c>
      <c r="M6" s="103">
        <v>13</v>
      </c>
      <c r="N6" s="103">
        <v>14</v>
      </c>
      <c r="O6" s="103">
        <v>15</v>
      </c>
      <c r="P6" s="103">
        <v>16</v>
      </c>
    </row>
    <row r="7" spans="1:16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85206.28976</v>
      </c>
      <c r="G7" s="53" t="s">
        <v>16</v>
      </c>
      <c r="H7" s="53" t="s">
        <v>16</v>
      </c>
      <c r="I7" s="54">
        <v>22304</v>
      </c>
      <c r="J7" s="121">
        <v>23370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128">
        <v>11177.22</v>
      </c>
    </row>
    <row r="8" spans="1:16" ht="31.5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28">
        <v>2641.0602100000001</v>
      </c>
      <c r="G8" s="53" t="s">
        <v>16</v>
      </c>
      <c r="H8" s="52"/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</row>
    <row r="9" spans="1:16" ht="47.25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29">
        <v>82503.184330000004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</row>
    <row r="10" spans="1:16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28">
        <v>62.04522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</row>
    <row r="11" spans="1:16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28">
        <f>'[13] РСО Д '!$E$24</f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120">
        <v>0</v>
      </c>
      <c r="M11" s="53" t="s">
        <v>16</v>
      </c>
      <c r="N11" s="53" t="s">
        <v>16</v>
      </c>
      <c r="O11" s="53" t="s">
        <v>16</v>
      </c>
      <c r="P11" s="53" t="s">
        <v>16</v>
      </c>
    </row>
    <row r="12" spans="1:16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28">
        <f>'[13] РСО Д '!$E$25</f>
        <v>157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120">
        <v>0</v>
      </c>
      <c r="M12" s="53" t="s">
        <v>16</v>
      </c>
      <c r="N12" s="53" t="s">
        <v>16</v>
      </c>
      <c r="O12" s="53" t="s">
        <v>16</v>
      </c>
      <c r="P12" s="53" t="s">
        <v>16</v>
      </c>
    </row>
    <row r="13" spans="1:16" ht="15.75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28">
        <f>'[13] РСО Д '!$E$32</f>
        <v>16232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120">
        <v>32.65</v>
      </c>
      <c r="M13" s="53" t="s">
        <v>16</v>
      </c>
      <c r="N13" s="53" t="s">
        <v>16</v>
      </c>
      <c r="O13" s="53" t="s">
        <v>16</v>
      </c>
      <c r="P13" s="53" t="s">
        <v>16</v>
      </c>
    </row>
    <row r="14" spans="1:16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28">
        <f>'[13] РСО Д '!$E$31</f>
        <v>156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120">
        <v>0</v>
      </c>
      <c r="M14" s="53" t="s">
        <v>16</v>
      </c>
      <c r="N14" s="53" t="s">
        <v>16</v>
      </c>
      <c r="O14" s="53" t="s">
        <v>16</v>
      </c>
      <c r="P14" s="53" t="s">
        <v>16</v>
      </c>
    </row>
    <row r="15" spans="1:16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28">
        <f>'[13] РСО Д '!$E$22</f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120">
        <v>209.4</v>
      </c>
      <c r="M15" s="53" t="s">
        <v>16</v>
      </c>
      <c r="N15" s="53" t="s">
        <v>16</v>
      </c>
      <c r="O15" s="53" t="s">
        <v>16</v>
      </c>
      <c r="P15" s="53" t="s">
        <v>16</v>
      </c>
    </row>
    <row r="16" spans="1:16" ht="31.5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/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120"/>
      <c r="M16" s="53" t="s">
        <v>16</v>
      </c>
      <c r="N16" s="53" t="s">
        <v>16</v>
      </c>
      <c r="O16" s="53" t="s">
        <v>16</v>
      </c>
      <c r="P16" s="53" t="s">
        <v>16</v>
      </c>
    </row>
    <row r="17" spans="1:16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28">
        <f>'[13] РСО Д '!$E$29</f>
        <v>56315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120">
        <v>0</v>
      </c>
      <c r="M17" s="53" t="s">
        <v>16</v>
      </c>
      <c r="N17" s="53" t="s">
        <v>16</v>
      </c>
      <c r="O17" s="53" t="s">
        <v>16</v>
      </c>
      <c r="P17" s="53" t="s">
        <v>16</v>
      </c>
    </row>
    <row r="18" spans="1:16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28">
        <f>'[13] РСО Д '!$E$30</f>
        <v>7604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120">
        <v>0</v>
      </c>
      <c r="M18" s="53" t="s">
        <v>16</v>
      </c>
      <c r="N18" s="53" t="s">
        <v>16</v>
      </c>
      <c r="O18" s="53" t="s">
        <v>16</v>
      </c>
      <c r="P18" s="53" t="s">
        <v>16</v>
      </c>
    </row>
    <row r="19" spans="1:16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28">
        <f>'[13] РСО Д '!$E$18</f>
        <v>4847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120">
        <v>0</v>
      </c>
      <c r="M19" s="53" t="s">
        <v>16</v>
      </c>
      <c r="N19" s="53" t="s">
        <v>16</v>
      </c>
      <c r="O19" s="53" t="s">
        <v>16</v>
      </c>
      <c r="P19" s="53" t="s">
        <v>16</v>
      </c>
    </row>
    <row r="20" spans="1:16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28">
        <f>'[13] РСО Д '!$E$23</f>
        <v>87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120">
        <v>5.52</v>
      </c>
      <c r="M20" s="53" t="s">
        <v>16</v>
      </c>
      <c r="N20" s="53" t="s">
        <v>16</v>
      </c>
      <c r="O20" s="53" t="s">
        <v>16</v>
      </c>
      <c r="P20" s="53" t="s">
        <v>16</v>
      </c>
    </row>
    <row r="21" spans="1:16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28">
        <f>'[13] РСО Д '!$E$20</f>
        <v>140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120">
        <v>0</v>
      </c>
      <c r="M21" s="53" t="s">
        <v>16</v>
      </c>
      <c r="N21" s="53" t="s">
        <v>16</v>
      </c>
      <c r="O21" s="53" t="s">
        <v>16</v>
      </c>
      <c r="P21" s="53" t="s">
        <v>16</v>
      </c>
    </row>
    <row r="22" spans="1:16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28">
        <f>'[13] РСО Д '!$E$19</f>
        <v>153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120">
        <v>0</v>
      </c>
      <c r="M22" s="53" t="s">
        <v>16</v>
      </c>
      <c r="N22" s="53" t="s">
        <v>16</v>
      </c>
      <c r="O22" s="53" t="s">
        <v>16</v>
      </c>
      <c r="P22" s="53" t="s">
        <v>16</v>
      </c>
    </row>
    <row r="23" spans="1:16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28">
        <f>'[13] РСО Д '!$E$26</f>
        <v>1972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120">
        <v>4.95</v>
      </c>
      <c r="M23" s="53" t="s">
        <v>16</v>
      </c>
      <c r="N23" s="53" t="s">
        <v>16</v>
      </c>
      <c r="O23" s="53" t="s">
        <v>16</v>
      </c>
      <c r="P23" s="53" t="s">
        <v>16</v>
      </c>
    </row>
    <row r="24" spans="1:16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28">
        <f>'[13] РСО Д '!$E$28</f>
        <v>293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120">
        <v>0</v>
      </c>
      <c r="M24" s="53" t="s">
        <v>16</v>
      </c>
      <c r="N24" s="53" t="s">
        <v>16</v>
      </c>
      <c r="O24" s="53" t="s">
        <v>16</v>
      </c>
      <c r="P24" s="53" t="s">
        <v>16</v>
      </c>
    </row>
    <row r="25" spans="1:16" ht="15.75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</row>
    <row r="26" spans="1:16" ht="15.75" x14ac:dyDescent="0.25">
      <c r="A26" s="14">
        <v>17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</row>
    <row r="27" spans="1:16" ht="15.75" x14ac:dyDescent="0.25">
      <c r="A27" s="14">
        <f t="shared" si="0"/>
        <v>18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</row>
    <row r="28" spans="1:16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235568.28976000001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23370</v>
      </c>
      <c r="K28" s="86">
        <f>SUM(K11:K27)</f>
        <v>280.51</v>
      </c>
      <c r="L28" s="86">
        <f>SUM(L11:L27)</f>
        <v>252.52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11177.22</v>
      </c>
    </row>
    <row r="29" spans="1:16" ht="15.75" x14ac:dyDescent="0.25">
      <c r="A29" s="104"/>
      <c r="B29" s="111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</row>
    <row r="30" spans="1:16" ht="15.75" x14ac:dyDescent="0.25">
      <c r="A30" s="104"/>
      <c r="B30" s="1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.75" x14ac:dyDescent="0.25">
      <c r="A31" s="104"/>
      <c r="B31" s="112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.75" x14ac:dyDescent="0.25">
      <c r="A32" s="104"/>
      <c r="B32" s="100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04"/>
      <c r="B33" s="100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04"/>
      <c r="B34" s="113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104"/>
      <c r="B35" s="100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104"/>
      <c r="B36" s="100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104"/>
      <c r="B37" s="100" t="s">
        <v>66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104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104"/>
      <c r="B39" s="11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102"/>
      <c r="L39" s="102"/>
      <c r="M39" s="102"/>
      <c r="N39" s="24"/>
      <c r="O39" s="24"/>
      <c r="P39" s="24"/>
    </row>
    <row r="40" spans="1:16" ht="15.75" x14ac:dyDescent="0.25">
      <c r="A40" s="104"/>
      <c r="B40" s="1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104"/>
      <c r="B41" s="115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45"/>
      <c r="B42" s="116" t="s">
        <v>51</v>
      </c>
      <c r="C42" s="47"/>
      <c r="D42" s="47"/>
      <c r="E42" s="47"/>
      <c r="F42" s="47"/>
      <c r="G42" s="48"/>
      <c r="H42" s="45"/>
      <c r="I42" s="45"/>
      <c r="J42" s="45"/>
      <c r="K42" s="45"/>
      <c r="L42" s="49"/>
      <c r="M42" s="45"/>
      <c r="N42" s="45"/>
      <c r="O42" s="45"/>
      <c r="P42" s="45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5">
    <mergeCell ref="D39:J39"/>
    <mergeCell ref="O3:P3"/>
    <mergeCell ref="I4:J4"/>
    <mergeCell ref="K4:L4"/>
    <mergeCell ref="M4:N4"/>
    <mergeCell ref="O4:P4"/>
    <mergeCell ref="B38:H38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8" zoomScaleNormal="100" zoomScaleSheetLayoutView="100" workbookViewId="0">
      <selection activeCell="D14" sqref="D14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47"/>
      <c r="P1" s="147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150" t="s">
        <v>62</v>
      </c>
      <c r="D5" s="52">
        <v>44440</v>
      </c>
      <c r="E5" s="150" t="str">
        <f>C5</f>
        <v xml:space="preserve"> 01.01.2021</v>
      </c>
      <c r="F5" s="52">
        <f>D5</f>
        <v>44440</v>
      </c>
      <c r="G5" s="148" t="str">
        <f>C5</f>
        <v xml:space="preserve"> 01.01.2021</v>
      </c>
      <c r="H5" s="6">
        <f>D5</f>
        <v>44440</v>
      </c>
      <c r="I5" s="6" t="str">
        <f>C5</f>
        <v xml:space="preserve"> 01.01.2021</v>
      </c>
      <c r="J5" s="6">
        <f>D5</f>
        <v>44440</v>
      </c>
      <c r="K5" s="6" t="str">
        <f>C5</f>
        <v xml:space="preserve"> 01.01.2021</v>
      </c>
      <c r="L5" s="6">
        <f>D5</f>
        <v>44440</v>
      </c>
      <c r="M5" s="150" t="str">
        <f>C5</f>
        <v xml:space="preserve"> 01.01.2021</v>
      </c>
      <c r="N5" s="52">
        <f>D5</f>
        <v>44440</v>
      </c>
      <c r="O5" s="150" t="str">
        <f>E5</f>
        <v xml:space="preserve"> 01.01.2021</v>
      </c>
      <c r="P5" s="52">
        <f>F5</f>
        <v>44440</v>
      </c>
      <c r="Q5" s="197"/>
      <c r="R5" s="197"/>
    </row>
    <row r="6" spans="1:18" ht="15.75" customHeight="1" x14ac:dyDescent="0.25">
      <c r="A6" s="148">
        <v>1</v>
      </c>
      <c r="B6" s="148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59">
        <v>9</v>
      </c>
      <c r="J6" s="59">
        <v>10</v>
      </c>
      <c r="K6" s="59">
        <v>11</v>
      </c>
      <c r="L6" s="150">
        <v>12</v>
      </c>
      <c r="M6" s="150">
        <v>13</v>
      </c>
      <c r="N6" s="150">
        <v>14</v>
      </c>
      <c r="O6" s="150">
        <v>15</v>
      </c>
      <c r="P6" s="150">
        <v>16</v>
      </c>
      <c r="Q6" s="151"/>
      <c r="R6" s="151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71446.98805</v>
      </c>
      <c r="G7" s="53" t="s">
        <v>16</v>
      </c>
      <c r="H7" s="53" t="s">
        <v>16</v>
      </c>
      <c r="I7" s="54">
        <v>22304</v>
      </c>
      <c r="J7" s="58">
        <v>20601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14841.35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2529.6552299999998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68816.859559999997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100.47326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134">
        <f>[10]Свод!$L$7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134">
        <f>[10]Свод!$L$8</f>
        <v>475.70000000000027</v>
      </c>
      <c r="E12" s="55">
        <v>239</v>
      </c>
      <c r="F12" s="55">
        <v>78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134">
        <f>[10]Свод!$L$9</f>
        <v>14380.900000000003</v>
      </c>
      <c r="E13" s="55">
        <v>18286</v>
      </c>
      <c r="F13" s="55">
        <v>16297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66.63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134">
        <f>[10]Свод!$L$10</f>
        <v>12742.599999999997</v>
      </c>
      <c r="E14" s="55">
        <v>146</v>
      </c>
      <c r="F14" s="55">
        <v>273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134">
        <f>[10]Свод!$L$11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134">
        <f>[10]Свод!$L$13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134">
        <f>[10]Свод!$L$14</f>
        <v>57483.768849999993</v>
      </c>
      <c r="E17" s="55">
        <v>56451</v>
      </c>
      <c r="F17" s="55">
        <v>56276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7.0000000000000007E-2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134">
        <f>[10]Свод!$L$15</f>
        <v>17029.099999999999</v>
      </c>
      <c r="E18" s="55">
        <v>8559</v>
      </c>
      <c r="F18" s="55">
        <v>7590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134">
        <f>[10]Свод!$L$16</f>
        <v>8673.4</v>
      </c>
      <c r="E19" s="55">
        <v>4647</v>
      </c>
      <c r="F19" s="55">
        <v>4909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134">
        <f>[10]Свод!$L$12</f>
        <v>7363.9199999999992</v>
      </c>
      <c r="E20" s="55">
        <v>100</v>
      </c>
      <c r="F20" s="55">
        <v>131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4.62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134">
        <f>[10]Свод!$L$17</f>
        <v>6197.6209999999974</v>
      </c>
      <c r="E21" s="55">
        <v>947</v>
      </c>
      <c r="F21" s="55">
        <v>266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134">
        <f>[10]Свод!$L$18</f>
        <v>4017.734419999998</v>
      </c>
      <c r="E22" s="55">
        <v>58</v>
      </c>
      <c r="F22" s="55">
        <v>123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65</v>
      </c>
      <c r="C23" s="53">
        <v>7538.58</v>
      </c>
      <c r="D23" s="134">
        <f>[10]Свод!$L$19</f>
        <v>9250.8000000000029</v>
      </c>
      <c r="E23" s="55">
        <v>2094</v>
      </c>
      <c r="F23" s="55">
        <v>1607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13.41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134">
        <f>[10]Свод!$L$20</f>
        <v>5112.3000000000011</v>
      </c>
      <c r="E24" s="55">
        <v>437.41899999999998</v>
      </c>
      <c r="F24" s="55">
        <v>54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[10]Свод!$L$21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[10]Свод!$L$23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151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[10]Свод!$L$24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243429.10326999996</v>
      </c>
      <c r="E28" s="86">
        <f>SUM(E11:E27)+E7</f>
        <v>231226.77821999998</v>
      </c>
      <c r="F28" s="86">
        <f>SUM(F11:F27)+F7</f>
        <v>221456.98804999999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20601</v>
      </c>
      <c r="K28" s="86">
        <f>SUM(K11:K27)</f>
        <v>280.51</v>
      </c>
      <c r="L28" s="86">
        <f>SUM(L11:L27)</f>
        <v>294.13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14841.35</v>
      </c>
      <c r="Q28" s="43"/>
      <c r="R28" s="43"/>
    </row>
    <row r="29" spans="1:18" ht="15.75" x14ac:dyDescent="0.25">
      <c r="A29" s="151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15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151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151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51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51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151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151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151"/>
      <c r="B37" s="2" t="s">
        <v>64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151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151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149"/>
      <c r="L39" s="149"/>
      <c r="M39" s="149"/>
      <c r="N39" s="24"/>
      <c r="O39" s="24"/>
      <c r="P39" s="24"/>
    </row>
    <row r="40" spans="1:16" ht="15.75" x14ac:dyDescent="0.25">
      <c r="A40" s="151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151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7" zoomScaleNormal="100" zoomScaleSheetLayoutView="100" workbookViewId="0">
      <selection activeCell="F22" sqref="F22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52"/>
      <c r="P1" s="152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155" t="s">
        <v>62</v>
      </c>
      <c r="D5" s="52">
        <v>44470</v>
      </c>
      <c r="E5" s="155" t="str">
        <f>C5</f>
        <v xml:space="preserve"> 01.01.2021</v>
      </c>
      <c r="F5" s="52">
        <f>D5</f>
        <v>44470</v>
      </c>
      <c r="G5" s="153" t="str">
        <f>C5</f>
        <v xml:space="preserve"> 01.01.2021</v>
      </c>
      <c r="H5" s="6">
        <f>D5</f>
        <v>44470</v>
      </c>
      <c r="I5" s="6" t="str">
        <f>C5</f>
        <v xml:space="preserve"> 01.01.2021</v>
      </c>
      <c r="J5" s="6">
        <f>D5</f>
        <v>44470</v>
      </c>
      <c r="K5" s="6" t="str">
        <f>C5</f>
        <v xml:space="preserve"> 01.01.2021</v>
      </c>
      <c r="L5" s="6">
        <f>D5</f>
        <v>44470</v>
      </c>
      <c r="M5" s="155" t="str">
        <f>C5</f>
        <v xml:space="preserve"> 01.01.2021</v>
      </c>
      <c r="N5" s="52">
        <f>D5</f>
        <v>44470</v>
      </c>
      <c r="O5" s="155" t="str">
        <f>E5</f>
        <v xml:space="preserve"> 01.01.2021</v>
      </c>
      <c r="P5" s="52">
        <f>F5</f>
        <v>44470</v>
      </c>
      <c r="Q5" s="197"/>
      <c r="R5" s="197"/>
    </row>
    <row r="6" spans="1:18" ht="15.75" customHeight="1" x14ac:dyDescent="0.25">
      <c r="A6" s="153">
        <v>1</v>
      </c>
      <c r="B6" s="153">
        <v>2</v>
      </c>
      <c r="C6" s="155">
        <v>3</v>
      </c>
      <c r="D6" s="155">
        <v>4</v>
      </c>
      <c r="E6" s="157">
        <v>5</v>
      </c>
      <c r="F6" s="157">
        <v>6</v>
      </c>
      <c r="G6" s="157">
        <v>7</v>
      </c>
      <c r="H6" s="157">
        <v>8</v>
      </c>
      <c r="I6" s="7">
        <v>9</v>
      </c>
      <c r="J6" s="7">
        <v>10</v>
      </c>
      <c r="K6" s="7">
        <v>11</v>
      </c>
      <c r="L6" s="157">
        <v>12</v>
      </c>
      <c r="M6" s="157">
        <v>13</v>
      </c>
      <c r="N6" s="155">
        <v>14</v>
      </c>
      <c r="O6" s="155">
        <v>15</v>
      </c>
      <c r="P6" s="155">
        <v>16</v>
      </c>
      <c r="Q6" s="156"/>
      <c r="R6" s="156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11">
        <f>E8+E10+E9</f>
        <v>76856.359219999998</v>
      </c>
      <c r="F7" s="11">
        <f>F8+F10+F9</f>
        <v>71859.056880000004</v>
      </c>
      <c r="G7" s="11" t="s">
        <v>16</v>
      </c>
      <c r="H7" s="11" t="s">
        <v>16</v>
      </c>
      <c r="I7" s="12">
        <v>22304</v>
      </c>
      <c r="J7" s="121">
        <v>21576</v>
      </c>
      <c r="K7" s="120" t="s">
        <v>16</v>
      </c>
      <c r="L7" s="120"/>
      <c r="M7" s="12">
        <f>'[1]01.05.2018'!N7</f>
        <v>2685.86</v>
      </c>
      <c r="N7" s="57">
        <f>M7</f>
        <v>2685.86</v>
      </c>
      <c r="O7" s="54">
        <v>12938.26</v>
      </c>
      <c r="P7" s="55">
        <v>15138.682000000001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119">
        <v>3565.9875000000002</v>
      </c>
      <c r="F8" s="119">
        <v>3093.2206900000001</v>
      </c>
      <c r="G8" s="11" t="s">
        <v>16</v>
      </c>
      <c r="H8" s="11" t="s">
        <v>16</v>
      </c>
      <c r="I8" s="120" t="s">
        <v>16</v>
      </c>
      <c r="J8" s="120" t="s">
        <v>16</v>
      </c>
      <c r="K8" s="120" t="s">
        <v>16</v>
      </c>
      <c r="L8" s="120"/>
      <c r="M8" s="11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11">
        <v>73193.207339999994</v>
      </c>
      <c r="F9" s="11">
        <v>68653.048370000004</v>
      </c>
      <c r="G9" s="11" t="s">
        <v>16</v>
      </c>
      <c r="H9" s="11" t="s">
        <v>16</v>
      </c>
      <c r="I9" s="120" t="s">
        <v>16</v>
      </c>
      <c r="J9" s="120" t="s">
        <v>16</v>
      </c>
      <c r="K9" s="120" t="s">
        <v>16</v>
      </c>
      <c r="L9" s="120"/>
      <c r="M9" s="11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119">
        <v>97.164379999999994</v>
      </c>
      <c r="F10" s="119">
        <v>112.78782</v>
      </c>
      <c r="G10" s="11" t="s">
        <v>16</v>
      </c>
      <c r="H10" s="11" t="s">
        <v>16</v>
      </c>
      <c r="I10" s="120" t="s">
        <v>16</v>
      </c>
      <c r="J10" s="120" t="s">
        <v>16</v>
      </c>
      <c r="K10" s="120" t="s">
        <v>16</v>
      </c>
      <c r="L10" s="120"/>
      <c r="M10" s="11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[10]Свод!$M$7</f>
        <v>5464.92</v>
      </c>
      <c r="E11" s="119">
        <v>15889</v>
      </c>
      <c r="F11" s="119">
        <v>15889</v>
      </c>
      <c r="G11" s="11" t="s">
        <v>24</v>
      </c>
      <c r="H11" s="11" t="s">
        <v>24</v>
      </c>
      <c r="I11" s="120" t="s">
        <v>16</v>
      </c>
      <c r="J11" s="120" t="s">
        <v>16</v>
      </c>
      <c r="K11" s="120">
        <v>0</v>
      </c>
      <c r="L11" s="120">
        <v>0</v>
      </c>
      <c r="M11" s="11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[10]Свод!$M$8</f>
        <v>507.40000000000055</v>
      </c>
      <c r="E12" s="119">
        <v>239</v>
      </c>
      <c r="F12" s="119">
        <v>202</v>
      </c>
      <c r="G12" s="11" t="s">
        <v>24</v>
      </c>
      <c r="H12" s="11" t="s">
        <v>24</v>
      </c>
      <c r="I12" s="120" t="s">
        <v>16</v>
      </c>
      <c r="J12" s="120" t="s">
        <v>16</v>
      </c>
      <c r="K12" s="120">
        <v>0</v>
      </c>
      <c r="L12" s="120">
        <v>0</v>
      </c>
      <c r="M12" s="11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[10]Свод!$M$9</f>
        <v>14387.400000000003</v>
      </c>
      <c r="E13" s="119">
        <v>18286</v>
      </c>
      <c r="F13" s="119">
        <v>16155</v>
      </c>
      <c r="G13" s="11" t="s">
        <v>24</v>
      </c>
      <c r="H13" s="11" t="s">
        <v>24</v>
      </c>
      <c r="I13" s="120" t="s">
        <v>16</v>
      </c>
      <c r="J13" s="120" t="s">
        <v>16</v>
      </c>
      <c r="K13" s="120">
        <v>25.09</v>
      </c>
      <c r="L13" s="120">
        <v>32.65</v>
      </c>
      <c r="M13" s="11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[10]Свод!$M$10</f>
        <v>12948.200000000003</v>
      </c>
      <c r="E14" s="119">
        <v>146</v>
      </c>
      <c r="F14" s="119">
        <v>190</v>
      </c>
      <c r="G14" s="11" t="s">
        <v>24</v>
      </c>
      <c r="H14" s="11" t="s">
        <v>24</v>
      </c>
      <c r="I14" s="120" t="s">
        <v>16</v>
      </c>
      <c r="J14" s="120" t="s">
        <v>16</v>
      </c>
      <c r="K14" s="120">
        <v>0</v>
      </c>
      <c r="L14" s="120">
        <v>0</v>
      </c>
      <c r="M14" s="11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[10]Свод!$M$11</f>
        <v>30846.329999999998</v>
      </c>
      <c r="E15" s="119">
        <v>46517</v>
      </c>
      <c r="F15" s="119">
        <v>46517</v>
      </c>
      <c r="G15" s="11" t="s">
        <v>29</v>
      </c>
      <c r="H15" s="11" t="s">
        <v>29</v>
      </c>
      <c r="I15" s="120" t="s">
        <v>16</v>
      </c>
      <c r="J15" s="120" t="s">
        <v>16</v>
      </c>
      <c r="K15" s="120">
        <v>209.4</v>
      </c>
      <c r="L15" s="120">
        <v>209.4</v>
      </c>
      <c r="M15" s="11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[10]Свод!$M$13</f>
        <v>1989.079</v>
      </c>
      <c r="E16" s="120" t="s">
        <v>31</v>
      </c>
      <c r="F16" s="120" t="s">
        <v>31</v>
      </c>
      <c r="G16" s="11" t="s">
        <v>32</v>
      </c>
      <c r="H16" s="11" t="s">
        <v>29</v>
      </c>
      <c r="I16" s="120" t="s">
        <v>16</v>
      </c>
      <c r="J16" s="120" t="s">
        <v>16</v>
      </c>
      <c r="K16" s="120"/>
      <c r="L16" s="120"/>
      <c r="M16" s="11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3">
        <f>[10]Свод!$M$14</f>
        <v>58529.548849999999</v>
      </c>
      <c r="E17" s="119">
        <v>56451</v>
      </c>
      <c r="F17" s="119">
        <v>57600</v>
      </c>
      <c r="G17" s="11" t="s">
        <v>29</v>
      </c>
      <c r="H17" s="11" t="s">
        <v>29</v>
      </c>
      <c r="I17" s="120" t="s">
        <v>16</v>
      </c>
      <c r="J17" s="120" t="s">
        <v>16</v>
      </c>
      <c r="K17" s="120">
        <v>4.3499999999999996</v>
      </c>
      <c r="L17" s="120">
        <v>7.0000000000000007E-2</v>
      </c>
      <c r="M17" s="11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3">
        <f>[10]Свод!$M$15</f>
        <v>17029.099999999999</v>
      </c>
      <c r="E18" s="119">
        <v>8559</v>
      </c>
      <c r="F18" s="119">
        <v>7571</v>
      </c>
      <c r="G18" s="11" t="str">
        <f>'[4]01.01.2016'!H19</f>
        <v>-</v>
      </c>
      <c r="H18" s="11" t="s">
        <v>24</v>
      </c>
      <c r="I18" s="120" t="s">
        <v>16</v>
      </c>
      <c r="J18" s="120" t="s">
        <v>16</v>
      </c>
      <c r="K18" s="120">
        <v>0</v>
      </c>
      <c r="L18" s="120">
        <v>0</v>
      </c>
      <c r="M18" s="11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[10]Свод!$M$16</f>
        <v>8641.1</v>
      </c>
      <c r="E19" s="119">
        <v>4647</v>
      </c>
      <c r="F19" s="119">
        <v>4975</v>
      </c>
      <c r="G19" s="11" t="s">
        <v>29</v>
      </c>
      <c r="H19" s="11" t="s">
        <v>29</v>
      </c>
      <c r="I19" s="120" t="s">
        <v>16</v>
      </c>
      <c r="J19" s="120" t="s">
        <v>16</v>
      </c>
      <c r="K19" s="120">
        <v>0</v>
      </c>
      <c r="L19" s="120">
        <v>0</v>
      </c>
      <c r="M19" s="11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[10]Свод!$M$12</f>
        <v>7368.62</v>
      </c>
      <c r="E20" s="119">
        <v>100</v>
      </c>
      <c r="F20" s="119">
        <v>149</v>
      </c>
      <c r="G20" s="11" t="s">
        <v>29</v>
      </c>
      <c r="H20" s="11" t="s">
        <v>29</v>
      </c>
      <c r="I20" s="120" t="s">
        <v>16</v>
      </c>
      <c r="J20" s="120" t="s">
        <v>16</v>
      </c>
      <c r="K20" s="120">
        <v>0</v>
      </c>
      <c r="L20" s="120">
        <v>6.61</v>
      </c>
      <c r="M20" s="11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[10]Свод!$M$17</f>
        <v>6360.7909999999974</v>
      </c>
      <c r="E21" s="119">
        <v>947</v>
      </c>
      <c r="F21" s="119">
        <v>369</v>
      </c>
      <c r="G21" s="11" t="s">
        <v>24</v>
      </c>
      <c r="H21" s="11" t="s">
        <v>24</v>
      </c>
      <c r="I21" s="120" t="s">
        <v>16</v>
      </c>
      <c r="J21" s="120" t="s">
        <v>16</v>
      </c>
      <c r="K21" s="120">
        <v>0</v>
      </c>
      <c r="L21" s="120">
        <v>0</v>
      </c>
      <c r="M21" s="11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[10]Свод!$M$18</f>
        <v>4208.2044199999991</v>
      </c>
      <c r="E22" s="119">
        <v>58</v>
      </c>
      <c r="F22" s="119">
        <v>121</v>
      </c>
      <c r="G22" s="11" t="s">
        <v>24</v>
      </c>
      <c r="H22" s="11" t="s">
        <v>24</v>
      </c>
      <c r="I22" s="120" t="s">
        <v>16</v>
      </c>
      <c r="J22" s="120" t="s">
        <v>16</v>
      </c>
      <c r="K22" s="120">
        <v>0</v>
      </c>
      <c r="L22" s="120">
        <v>0</v>
      </c>
      <c r="M22" s="11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[10]Свод!$M$19</f>
        <v>9250.8000000000029</v>
      </c>
      <c r="E23" s="119">
        <v>2094</v>
      </c>
      <c r="F23" s="119">
        <v>581</v>
      </c>
      <c r="G23" s="11" t="s">
        <v>24</v>
      </c>
      <c r="H23" s="11" t="s">
        <v>24</v>
      </c>
      <c r="I23" s="120" t="s">
        <v>16</v>
      </c>
      <c r="J23" s="120" t="s">
        <v>16</v>
      </c>
      <c r="K23" s="120">
        <v>4.95</v>
      </c>
      <c r="L23" s="120">
        <v>15.72</v>
      </c>
      <c r="M23" s="11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[10]Свод!$M$20</f>
        <v>5407.4</v>
      </c>
      <c r="E24" s="119">
        <v>437.41899999999998</v>
      </c>
      <c r="F24" s="119">
        <v>56</v>
      </c>
      <c r="G24" s="11" t="s">
        <v>24</v>
      </c>
      <c r="H24" s="11" t="s">
        <v>24</v>
      </c>
      <c r="I24" s="120" t="s">
        <v>16</v>
      </c>
      <c r="J24" s="120" t="s">
        <v>16</v>
      </c>
      <c r="K24" s="120">
        <v>0</v>
      </c>
      <c r="L24" s="120">
        <v>0</v>
      </c>
      <c r="M24" s="11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[10]Свод!$M$21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[10]Свод!$M$23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156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[10]Свод!$M$24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245339.82326999996</v>
      </c>
      <c r="E28" s="86">
        <f>SUM(E11:E27)+E7</f>
        <v>231226.77821999998</v>
      </c>
      <c r="F28" s="86">
        <f>SUM(F11:F27)+F7</f>
        <v>222234.05687999999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21576</v>
      </c>
      <c r="K28" s="86">
        <f>SUM(K11:K27)</f>
        <v>280.51</v>
      </c>
      <c r="L28" s="86">
        <f>SUM(L11:L27)</f>
        <v>264.45000000000005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15138.682000000001</v>
      </c>
      <c r="Q28" s="43"/>
      <c r="R28" s="43"/>
    </row>
    <row r="29" spans="1:18" ht="15.75" x14ac:dyDescent="0.25">
      <c r="A29" s="156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15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156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156"/>
      <c r="B32" s="2" t="s">
        <v>70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56"/>
      <c r="B33" s="2" t="s">
        <v>71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56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156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156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156"/>
      <c r="B37" s="2" t="s">
        <v>72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156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156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154"/>
      <c r="L39" s="154"/>
      <c r="M39" s="154"/>
      <c r="N39" s="24"/>
      <c r="O39" s="24"/>
      <c r="P39" s="24"/>
    </row>
    <row r="40" spans="1:16" ht="15.75" x14ac:dyDescent="0.25">
      <c r="A40" s="156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156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tabSelected="1"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58"/>
      <c r="P1" s="158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161" t="s">
        <v>62</v>
      </c>
      <c r="D5" s="52">
        <v>44501</v>
      </c>
      <c r="E5" s="161" t="str">
        <f>C5</f>
        <v xml:space="preserve"> 01.01.2021</v>
      </c>
      <c r="F5" s="52">
        <f>D5</f>
        <v>44501</v>
      </c>
      <c r="G5" s="159" t="str">
        <f>C5</f>
        <v xml:space="preserve"> 01.01.2021</v>
      </c>
      <c r="H5" s="6">
        <f>D5</f>
        <v>44501</v>
      </c>
      <c r="I5" s="6" t="str">
        <f>C5</f>
        <v xml:space="preserve"> 01.01.2021</v>
      </c>
      <c r="J5" s="6">
        <f>D5</f>
        <v>44501</v>
      </c>
      <c r="K5" s="6" t="str">
        <f>C5</f>
        <v xml:space="preserve"> 01.01.2021</v>
      </c>
      <c r="L5" s="6">
        <f>D5</f>
        <v>44501</v>
      </c>
      <c r="M5" s="161" t="str">
        <f>C5</f>
        <v xml:space="preserve"> 01.01.2021</v>
      </c>
      <c r="N5" s="52">
        <f>D5</f>
        <v>44501</v>
      </c>
      <c r="O5" s="161" t="str">
        <f>E5</f>
        <v xml:space="preserve"> 01.01.2021</v>
      </c>
      <c r="P5" s="52">
        <f>F5</f>
        <v>44501</v>
      </c>
      <c r="Q5" s="197"/>
      <c r="R5" s="197"/>
    </row>
    <row r="6" spans="1:18" ht="15.75" customHeight="1" x14ac:dyDescent="0.25">
      <c r="A6" s="159">
        <v>1</v>
      </c>
      <c r="B6" s="159">
        <v>2</v>
      </c>
      <c r="C6" s="161">
        <v>3</v>
      </c>
      <c r="D6" s="161">
        <v>4</v>
      </c>
      <c r="E6" s="159">
        <v>5</v>
      </c>
      <c r="F6" s="159">
        <v>6</v>
      </c>
      <c r="G6" s="159">
        <v>7</v>
      </c>
      <c r="H6" s="159">
        <v>8</v>
      </c>
      <c r="I6" s="7">
        <v>9</v>
      </c>
      <c r="J6" s="7">
        <v>10</v>
      </c>
      <c r="K6" s="7">
        <v>11</v>
      </c>
      <c r="L6" s="159">
        <v>12</v>
      </c>
      <c r="M6" s="159">
        <v>13</v>
      </c>
      <c r="N6" s="161">
        <v>14</v>
      </c>
      <c r="O6" s="161">
        <v>15</v>
      </c>
      <c r="P6" s="161">
        <v>16</v>
      </c>
      <c r="Q6" s="162"/>
      <c r="R6" s="162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11">
        <f>E8+E10+E9</f>
        <v>76856.359219999998</v>
      </c>
      <c r="F7" s="11">
        <f>F8+F10+F9</f>
        <v>74300.392810000005</v>
      </c>
      <c r="G7" s="11" t="s">
        <v>16</v>
      </c>
      <c r="H7" s="11" t="s">
        <v>16</v>
      </c>
      <c r="I7" s="12">
        <v>22304</v>
      </c>
      <c r="J7" s="121">
        <v>23021</v>
      </c>
      <c r="K7" s="120" t="s">
        <v>16</v>
      </c>
      <c r="L7" s="120"/>
      <c r="M7" s="12">
        <f>'[1]01.05.2018'!N7</f>
        <v>2685.86</v>
      </c>
      <c r="N7" s="57">
        <f>M7</f>
        <v>2685.86</v>
      </c>
      <c r="O7" s="54">
        <v>12938.26</v>
      </c>
      <c r="P7" s="55">
        <v>15119.6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119">
        <v>3565.9875000000002</v>
      </c>
      <c r="F8" s="119">
        <v>3274.6547300000002</v>
      </c>
      <c r="G8" s="11" t="s">
        <v>16</v>
      </c>
      <c r="H8" s="11" t="s">
        <v>16</v>
      </c>
      <c r="I8" s="120" t="s">
        <v>16</v>
      </c>
      <c r="J8" s="120" t="s">
        <v>16</v>
      </c>
      <c r="K8" s="120" t="s">
        <v>16</v>
      </c>
      <c r="L8" s="120"/>
      <c r="M8" s="11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11">
        <v>73193.207339999994</v>
      </c>
      <c r="F9" s="11">
        <v>70905.562890000001</v>
      </c>
      <c r="G9" s="11" t="s">
        <v>16</v>
      </c>
      <c r="H9" s="11" t="s">
        <v>16</v>
      </c>
      <c r="I9" s="120" t="s">
        <v>16</v>
      </c>
      <c r="J9" s="120" t="s">
        <v>16</v>
      </c>
      <c r="K9" s="120" t="s">
        <v>16</v>
      </c>
      <c r="L9" s="120"/>
      <c r="M9" s="11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119">
        <v>97.164379999999994</v>
      </c>
      <c r="F10" s="119">
        <v>120.17519</v>
      </c>
      <c r="G10" s="11" t="s">
        <v>16</v>
      </c>
      <c r="H10" s="11" t="s">
        <v>16</v>
      </c>
      <c r="I10" s="120" t="s">
        <v>16</v>
      </c>
      <c r="J10" s="120" t="s">
        <v>16</v>
      </c>
      <c r="K10" s="120" t="s">
        <v>16</v>
      </c>
      <c r="L10" s="120"/>
      <c r="M10" s="11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[10]Свод!$N$7</f>
        <v>5464.92</v>
      </c>
      <c r="E11" s="119">
        <v>15889</v>
      </c>
      <c r="F11" s="119">
        <v>15889</v>
      </c>
      <c r="G11" s="11" t="s">
        <v>24</v>
      </c>
      <c r="H11" s="11" t="s">
        <v>24</v>
      </c>
      <c r="I11" s="120" t="s">
        <v>16</v>
      </c>
      <c r="J11" s="120" t="s">
        <v>16</v>
      </c>
      <c r="K11" s="120">
        <v>0</v>
      </c>
      <c r="L11" s="120">
        <v>0</v>
      </c>
      <c r="M11" s="11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[10]Свод!$N$8</f>
        <v>554.900000000001</v>
      </c>
      <c r="E12" s="119">
        <v>239</v>
      </c>
      <c r="F12" s="119">
        <v>280</v>
      </c>
      <c r="G12" s="11" t="s">
        <v>24</v>
      </c>
      <c r="H12" s="11" t="s">
        <v>24</v>
      </c>
      <c r="I12" s="120" t="s">
        <v>16</v>
      </c>
      <c r="J12" s="120" t="s">
        <v>16</v>
      </c>
      <c r="K12" s="120">
        <v>0</v>
      </c>
      <c r="L12" s="120">
        <v>0</v>
      </c>
      <c r="M12" s="11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[10]Свод!$N$9</f>
        <v>14319.000000000002</v>
      </c>
      <c r="E13" s="119">
        <v>18286</v>
      </c>
      <c r="F13" s="119">
        <v>15804</v>
      </c>
      <c r="G13" s="11" t="s">
        <v>24</v>
      </c>
      <c r="H13" s="11" t="s">
        <v>24</v>
      </c>
      <c r="I13" s="120" t="s">
        <v>16</v>
      </c>
      <c r="J13" s="120" t="s">
        <v>16</v>
      </c>
      <c r="K13" s="120">
        <v>25.09</v>
      </c>
      <c r="L13" s="120">
        <v>71.67</v>
      </c>
      <c r="M13" s="11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[10]Свод!$N$10</f>
        <v>12800.800000000001</v>
      </c>
      <c r="E14" s="119">
        <v>146</v>
      </c>
      <c r="F14" s="119">
        <v>148</v>
      </c>
      <c r="G14" s="11" t="s">
        <v>24</v>
      </c>
      <c r="H14" s="11" t="s">
        <v>24</v>
      </c>
      <c r="I14" s="120" t="s">
        <v>16</v>
      </c>
      <c r="J14" s="120" t="s">
        <v>16</v>
      </c>
      <c r="K14" s="120">
        <v>0</v>
      </c>
      <c r="L14" s="120">
        <v>0</v>
      </c>
      <c r="M14" s="11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s="169" customFormat="1" ht="15.75" x14ac:dyDescent="0.25">
      <c r="A15" s="163">
        <f>A14+1</f>
        <v>6</v>
      </c>
      <c r="B15" s="164" t="s">
        <v>28</v>
      </c>
      <c r="C15" s="165">
        <f>'[6]01.01.2020'!$D$15</f>
        <v>30846.32999999998</v>
      </c>
      <c r="D15" s="165">
        <f>[10]Свод!$N$11</f>
        <v>30846.329999999998</v>
      </c>
      <c r="E15" s="166">
        <v>46517</v>
      </c>
      <c r="F15" s="166">
        <v>46517</v>
      </c>
      <c r="G15" s="165" t="s">
        <v>29</v>
      </c>
      <c r="H15" s="165" t="s">
        <v>29</v>
      </c>
      <c r="I15" s="167" t="s">
        <v>16</v>
      </c>
      <c r="J15" s="167" t="s">
        <v>16</v>
      </c>
      <c r="K15" s="167">
        <v>209.4</v>
      </c>
      <c r="L15" s="167">
        <v>209.4</v>
      </c>
      <c r="M15" s="165" t="s">
        <v>16</v>
      </c>
      <c r="N15" s="165" t="s">
        <v>16</v>
      </c>
      <c r="O15" s="165" t="s">
        <v>16</v>
      </c>
      <c r="P15" s="165" t="s">
        <v>16</v>
      </c>
      <c r="Q15" s="168"/>
      <c r="R15" s="168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[10]Свод!$N$13</f>
        <v>1989.079</v>
      </c>
      <c r="E16" s="120" t="s">
        <v>31</v>
      </c>
      <c r="F16" s="120" t="s">
        <v>31</v>
      </c>
      <c r="G16" s="11" t="s">
        <v>32</v>
      </c>
      <c r="H16" s="11" t="s">
        <v>29</v>
      </c>
      <c r="I16" s="120" t="s">
        <v>16</v>
      </c>
      <c r="J16" s="120" t="s">
        <v>16</v>
      </c>
      <c r="K16" s="120"/>
      <c r="L16" s="120"/>
      <c r="M16" s="11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3">
        <f>[10]Свод!$N$14</f>
        <v>58877.978849999992</v>
      </c>
      <c r="E17" s="119">
        <v>56451</v>
      </c>
      <c r="F17" s="119">
        <v>55572</v>
      </c>
      <c r="G17" s="11" t="s">
        <v>29</v>
      </c>
      <c r="H17" s="11" t="s">
        <v>29</v>
      </c>
      <c r="I17" s="120" t="s">
        <v>16</v>
      </c>
      <c r="J17" s="120" t="s">
        <v>16</v>
      </c>
      <c r="K17" s="120">
        <v>4.3499999999999996</v>
      </c>
      <c r="L17" s="120">
        <v>0</v>
      </c>
      <c r="M17" s="11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3">
        <f>[10]Свод!$N$15</f>
        <v>17029.099999999999</v>
      </c>
      <c r="E18" s="119">
        <v>8559</v>
      </c>
      <c r="F18" s="119">
        <v>7549</v>
      </c>
      <c r="G18" s="11" t="str">
        <f>'[4]01.01.2016'!H19</f>
        <v>-</v>
      </c>
      <c r="H18" s="11" t="s">
        <v>24</v>
      </c>
      <c r="I18" s="120" t="s">
        <v>16</v>
      </c>
      <c r="J18" s="120" t="s">
        <v>16</v>
      </c>
      <c r="K18" s="120">
        <v>0</v>
      </c>
      <c r="L18" s="120">
        <v>0</v>
      </c>
      <c r="M18" s="11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[10]Свод!$N$16</f>
        <v>8552.5</v>
      </c>
      <c r="E19" s="119">
        <v>4647</v>
      </c>
      <c r="F19" s="119">
        <v>5034</v>
      </c>
      <c r="G19" s="11" t="s">
        <v>29</v>
      </c>
      <c r="H19" s="11" t="s">
        <v>29</v>
      </c>
      <c r="I19" s="120" t="s">
        <v>16</v>
      </c>
      <c r="J19" s="120" t="s">
        <v>16</v>
      </c>
      <c r="K19" s="120">
        <v>0</v>
      </c>
      <c r="L19" s="120">
        <v>0</v>
      </c>
      <c r="M19" s="11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[10]Свод!$N$12</f>
        <v>7371.8200000000043</v>
      </c>
      <c r="E20" s="119">
        <v>100</v>
      </c>
      <c r="F20" s="119">
        <v>143</v>
      </c>
      <c r="G20" s="11" t="s">
        <v>29</v>
      </c>
      <c r="H20" s="11" t="s">
        <v>29</v>
      </c>
      <c r="I20" s="120" t="s">
        <v>16</v>
      </c>
      <c r="J20" s="120" t="s">
        <v>16</v>
      </c>
      <c r="K20" s="120">
        <v>0</v>
      </c>
      <c r="L20" s="120">
        <v>7.35</v>
      </c>
      <c r="M20" s="11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[10]Свод!$N$17</f>
        <v>6388.7909999999974</v>
      </c>
      <c r="E21" s="119">
        <v>947</v>
      </c>
      <c r="F21" s="119">
        <v>145</v>
      </c>
      <c r="G21" s="11" t="s">
        <v>24</v>
      </c>
      <c r="H21" s="11" t="s">
        <v>24</v>
      </c>
      <c r="I21" s="120" t="s">
        <v>16</v>
      </c>
      <c r="J21" s="120" t="s">
        <v>16</v>
      </c>
      <c r="K21" s="120">
        <v>0</v>
      </c>
      <c r="L21" s="120">
        <v>0</v>
      </c>
      <c r="M21" s="11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[10]Свод!$N$18</f>
        <v>4115.5044199999993</v>
      </c>
      <c r="E22" s="119">
        <v>58</v>
      </c>
      <c r="F22" s="119">
        <v>82</v>
      </c>
      <c r="G22" s="11" t="s">
        <v>24</v>
      </c>
      <c r="H22" s="11" t="s">
        <v>24</v>
      </c>
      <c r="I22" s="120" t="s">
        <v>16</v>
      </c>
      <c r="J22" s="120" t="s">
        <v>16</v>
      </c>
      <c r="K22" s="120">
        <v>0</v>
      </c>
      <c r="L22" s="120">
        <v>0</v>
      </c>
      <c r="M22" s="11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[10]Свод!$N$19</f>
        <v>9250.8000000000029</v>
      </c>
      <c r="E23" s="119">
        <v>2094</v>
      </c>
      <c r="F23" s="119">
        <v>401</v>
      </c>
      <c r="G23" s="11" t="s">
        <v>24</v>
      </c>
      <c r="H23" s="11" t="s">
        <v>24</v>
      </c>
      <c r="I23" s="120" t="s">
        <v>16</v>
      </c>
      <c r="J23" s="120" t="s">
        <v>16</v>
      </c>
      <c r="K23" s="120">
        <v>4.95</v>
      </c>
      <c r="L23" s="120">
        <v>16.62</v>
      </c>
      <c r="M23" s="11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[10]Свод!$N$20</f>
        <v>5593.2000000000007</v>
      </c>
      <c r="E24" s="119">
        <v>437.41899999999998</v>
      </c>
      <c r="F24" s="119">
        <v>71</v>
      </c>
      <c r="G24" s="11" t="s">
        <v>24</v>
      </c>
      <c r="H24" s="11" t="s">
        <v>24</v>
      </c>
      <c r="I24" s="120" t="s">
        <v>16</v>
      </c>
      <c r="J24" s="120" t="s">
        <v>16</v>
      </c>
      <c r="K24" s="120">
        <v>0</v>
      </c>
      <c r="L24" s="120">
        <v>0</v>
      </c>
      <c r="M24" s="11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s="169" customFormat="1" ht="15.75" x14ac:dyDescent="0.25">
      <c r="A25" s="163">
        <v>16</v>
      </c>
      <c r="B25" s="164" t="s">
        <v>40</v>
      </c>
      <c r="C25" s="165">
        <f>'[6]01.01.2020'!$D$24</f>
        <v>38062.04</v>
      </c>
      <c r="D25" s="165">
        <f>[10]Свод!$N$21</f>
        <v>38062.04</v>
      </c>
      <c r="E25" s="166" t="s">
        <v>29</v>
      </c>
      <c r="F25" s="166" t="s">
        <v>29</v>
      </c>
      <c r="G25" s="165">
        <f>'[5]01.01.2018'!$H$23</f>
        <v>3575.81</v>
      </c>
      <c r="H25" s="165">
        <f>G25</f>
        <v>3575.81</v>
      </c>
      <c r="I25" s="167" t="s">
        <v>16</v>
      </c>
      <c r="J25" s="167" t="s">
        <v>16</v>
      </c>
      <c r="K25" s="167" t="s">
        <v>29</v>
      </c>
      <c r="L25" s="167" t="s">
        <v>29</v>
      </c>
      <c r="M25" s="165" t="s">
        <v>16</v>
      </c>
      <c r="N25" s="165" t="s">
        <v>16</v>
      </c>
      <c r="O25" s="165" t="s">
        <v>16</v>
      </c>
      <c r="P25" s="165" t="s">
        <v>16</v>
      </c>
      <c r="Q25" s="168"/>
      <c r="R25" s="168"/>
    </row>
    <row r="26" spans="1:18" s="169" customFormat="1" ht="15.75" x14ac:dyDescent="0.25">
      <c r="A26" s="163">
        <v>17</v>
      </c>
      <c r="B26" s="164" t="s">
        <v>41</v>
      </c>
      <c r="C26" s="165">
        <f>'[6]01.01.2020'!$D$25</f>
        <v>4156.6099999999997</v>
      </c>
      <c r="D26" s="170">
        <f>[10]Свод!$N$23</f>
        <v>4156.6099999999997</v>
      </c>
      <c r="E26" s="166" t="s">
        <v>24</v>
      </c>
      <c r="F26" s="166" t="s">
        <v>24</v>
      </c>
      <c r="G26" s="165" t="str">
        <f>'[4]01.01.2016'!H24</f>
        <v>-</v>
      </c>
      <c r="H26" s="165" t="s">
        <v>24</v>
      </c>
      <c r="I26" s="167" t="s">
        <v>16</v>
      </c>
      <c r="J26" s="167" t="s">
        <v>16</v>
      </c>
      <c r="K26" s="167" t="s">
        <v>29</v>
      </c>
      <c r="L26" s="167" t="s">
        <v>29</v>
      </c>
      <c r="M26" s="165" t="s">
        <v>24</v>
      </c>
      <c r="N26" s="165" t="s">
        <v>24</v>
      </c>
      <c r="O26" s="165" t="s">
        <v>24</v>
      </c>
      <c r="P26" s="165" t="s">
        <v>24</v>
      </c>
      <c r="Q26" s="168"/>
      <c r="R26" s="171"/>
    </row>
    <row r="27" spans="1:18" s="169" customFormat="1" ht="15.75" x14ac:dyDescent="0.25">
      <c r="A27" s="163">
        <f t="shared" si="0"/>
        <v>18</v>
      </c>
      <c r="B27" s="164" t="s">
        <v>42</v>
      </c>
      <c r="C27" s="165">
        <f>'[6]01.01.2020'!$D$26</f>
        <v>20182.28</v>
      </c>
      <c r="D27" s="170">
        <f>[10]Свод!$N$24</f>
        <v>20182.28</v>
      </c>
      <c r="E27" s="166" t="s">
        <v>24</v>
      </c>
      <c r="F27" s="166" t="s">
        <v>24</v>
      </c>
      <c r="G27" s="165" t="str">
        <f>'[4]01.01.2016'!H18</f>
        <v>-</v>
      </c>
      <c r="H27" s="165" t="s">
        <v>24</v>
      </c>
      <c r="I27" s="167" t="s">
        <v>16</v>
      </c>
      <c r="J27" s="167" t="s">
        <v>16</v>
      </c>
      <c r="K27" s="167">
        <v>36.72</v>
      </c>
      <c r="L27" s="167" t="s">
        <v>29</v>
      </c>
      <c r="M27" s="165" t="s">
        <v>16</v>
      </c>
      <c r="N27" s="165" t="s">
        <v>16</v>
      </c>
      <c r="O27" s="165" t="s">
        <v>16</v>
      </c>
      <c r="P27" s="165" t="s">
        <v>16</v>
      </c>
      <c r="Q27" s="168"/>
      <c r="R27" s="168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245555.65327000001</v>
      </c>
      <c r="E28" s="86">
        <f>SUM(E11:E27)+E7</f>
        <v>231226.77821999998</v>
      </c>
      <c r="F28" s="86">
        <f>SUM(F11:F27)+F7</f>
        <v>221935.39280999999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23021</v>
      </c>
      <c r="K28" s="86">
        <f>SUM(K11:K27)</f>
        <v>280.51</v>
      </c>
      <c r="L28" s="86">
        <f>SUM(L11:L27)</f>
        <v>305.04000000000002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15119.6</v>
      </c>
      <c r="Q28" s="43"/>
      <c r="R28" s="43"/>
    </row>
    <row r="29" spans="1:18" ht="15.75" x14ac:dyDescent="0.25">
      <c r="A29" s="162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16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162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162"/>
      <c r="B32" s="2" t="s">
        <v>70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162"/>
      <c r="B33" s="2" t="s">
        <v>71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162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162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162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162"/>
      <c r="B37" s="2" t="s">
        <v>72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162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162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160"/>
      <c r="L39" s="160"/>
      <c r="M39" s="160"/>
      <c r="N39" s="24"/>
      <c r="O39" s="24"/>
      <c r="P39" s="24"/>
    </row>
    <row r="40" spans="1:16" ht="15.75" x14ac:dyDescent="0.25">
      <c r="A40" s="162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162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63"/>
      <c r="P1" s="63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95" t="s">
        <v>9</v>
      </c>
      <c r="P3" s="195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65" t="s">
        <v>55</v>
      </c>
      <c r="D5" s="52">
        <v>44166</v>
      </c>
      <c r="E5" s="65" t="str">
        <f>C5</f>
        <v xml:space="preserve"> 01.01.2020</v>
      </c>
      <c r="F5" s="52">
        <f>D5</f>
        <v>44166</v>
      </c>
      <c r="G5" s="62" t="str">
        <f>C5</f>
        <v xml:space="preserve"> 01.01.2020</v>
      </c>
      <c r="H5" s="6">
        <f>D5</f>
        <v>44166</v>
      </c>
      <c r="I5" s="6" t="str">
        <f>C5</f>
        <v xml:space="preserve"> 01.01.2020</v>
      </c>
      <c r="J5" s="6">
        <f>D5</f>
        <v>44166</v>
      </c>
      <c r="K5" s="6" t="str">
        <f>C5</f>
        <v xml:space="preserve"> 01.01.2020</v>
      </c>
      <c r="L5" s="6">
        <f>D5</f>
        <v>44166</v>
      </c>
      <c r="M5" s="65" t="str">
        <f>C5</f>
        <v xml:space="preserve"> 01.01.2020</v>
      </c>
      <c r="N5" s="52">
        <f>D5</f>
        <v>44166</v>
      </c>
      <c r="O5" s="65" t="str">
        <f>E5</f>
        <v xml:space="preserve"> 01.01.2020</v>
      </c>
      <c r="P5" s="52">
        <f>F5</f>
        <v>44166</v>
      </c>
      <c r="Q5" s="197"/>
      <c r="R5" s="197"/>
    </row>
    <row r="6" spans="1:18" ht="15.75" customHeight="1" x14ac:dyDescent="0.25">
      <c r="A6" s="62">
        <v>1</v>
      </c>
      <c r="B6" s="62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59">
        <v>9</v>
      </c>
      <c r="J6" s="59">
        <v>10</v>
      </c>
      <c r="K6" s="59">
        <v>11</v>
      </c>
      <c r="L6" s="65">
        <v>12</v>
      </c>
      <c r="M6" s="65">
        <v>13</v>
      </c>
      <c r="N6" s="65">
        <v>14</v>
      </c>
      <c r="O6" s="65">
        <v>15</v>
      </c>
      <c r="P6" s="65">
        <v>16</v>
      </c>
      <c r="Q6" s="64"/>
      <c r="R6" s="6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53549.926550000004</v>
      </c>
      <c r="G7" s="53" t="s">
        <v>16</v>
      </c>
      <c r="H7" s="53" t="s">
        <v>16</v>
      </c>
      <c r="I7" s="54">
        <v>19788.080000000002</v>
      </c>
      <c r="J7" s="58">
        <v>23691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18833.62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3555.53649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49900.796000000002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93.594059999999999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[7]Свод!$P$7</f>
        <v>5464.92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[7]Свод!$P$8</f>
        <v>571.40000000000009</v>
      </c>
      <c r="E12" s="53">
        <v>112</v>
      </c>
      <c r="F12" s="55">
        <v>125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f>'[6]01.01.2020'!$D$13</f>
        <v>20434.799999999988</v>
      </c>
      <c r="D13" s="53">
        <f>[7]Свод!$P$9</f>
        <v>16742.699999999993</v>
      </c>
      <c r="E13" s="53">
        <v>26253</v>
      </c>
      <c r="F13" s="55">
        <v>18519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26.92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f>'[6]01.01.2020'!$D$14</f>
        <v>10040.79999999999</v>
      </c>
      <c r="D14" s="53">
        <f>[7]Свод!$P$10</f>
        <v>11534.200000000004</v>
      </c>
      <c r="E14" s="53">
        <v>1130</v>
      </c>
      <c r="F14" s="55">
        <v>102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[7]Свод!$P$11</f>
        <v>30846.329999999998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f>'[6]01.01.2020'!$D$16</f>
        <v>2252</v>
      </c>
      <c r="D16" s="53">
        <f>[7]Свод!$P$13</f>
        <v>1989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f>'[6]01.01.2020'!$D$17</f>
        <v>61241.929999999978</v>
      </c>
      <c r="D17" s="54">
        <f>[7]Свод!$P$14</f>
        <v>62504.60000000002</v>
      </c>
      <c r="E17" s="53">
        <v>51560</v>
      </c>
      <c r="F17" s="55">
        <v>56887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17219.330000000002</v>
      </c>
      <c r="D18" s="54">
        <f>[7]Свод!$P$15</f>
        <v>17029.099999999999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f>'[6]01.01.2020'!$D$19</f>
        <v>9515.3999999999978</v>
      </c>
      <c r="D19" s="53">
        <f>[7]Свод!$P$16</f>
        <v>9377.8000000000029</v>
      </c>
      <c r="E19" s="53">
        <v>4883</v>
      </c>
      <c r="F19" s="55">
        <v>4679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f>'[6]01.01.2020'!$D$20</f>
        <v>6023.6200000000044</v>
      </c>
      <c r="D20" s="53">
        <f>[7]Свод!$P$12</f>
        <v>7083.7200000000057</v>
      </c>
      <c r="E20" s="53">
        <v>163</v>
      </c>
      <c r="F20" s="55">
        <v>90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f>'[6]01.01.2020'!$D$21</f>
        <v>5118.8900000000049</v>
      </c>
      <c r="D21" s="53">
        <f>[7]Свод!$P$17</f>
        <v>6164.1699999999946</v>
      </c>
      <c r="E21" s="53">
        <v>1582</v>
      </c>
      <c r="F21" s="55">
        <v>762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f>'[6]01.01.2020'!$D$22</f>
        <v>804.08999999999992</v>
      </c>
      <c r="D22" s="53">
        <f>[7]Свод!$P$18</f>
        <v>2245.3500000000008</v>
      </c>
      <c r="E22" s="53">
        <v>35</v>
      </c>
      <c r="F22" s="55">
        <v>47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f>'[6]01.01.2020'!$D$23</f>
        <v>5355.3780000000006</v>
      </c>
      <c r="D23" s="53">
        <f>[7]Свод!$P$19</f>
        <v>8540.4679999999935</v>
      </c>
      <c r="E23" s="53">
        <v>827</v>
      </c>
      <c r="F23" s="55">
        <v>1981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14.31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f t="shared" si="0"/>
        <v>15</v>
      </c>
      <c r="B24" s="18" t="s">
        <v>40</v>
      </c>
      <c r="C24" s="53">
        <f>'[6]01.01.2020'!$D$24</f>
        <v>38062.04</v>
      </c>
      <c r="D24" s="53">
        <f>[7]Свод!$P$20</f>
        <v>38062.04</v>
      </c>
      <c r="E24" s="53">
        <v>188372</v>
      </c>
      <c r="F24" s="55" t="s">
        <v>29</v>
      </c>
      <c r="G24" s="53">
        <f>'[5]01.01.2018'!$H$23</f>
        <v>3575.81</v>
      </c>
      <c r="H24" s="53">
        <f>G24</f>
        <v>3575.81</v>
      </c>
      <c r="I24" s="56" t="s">
        <v>16</v>
      </c>
      <c r="J24" s="56" t="s">
        <v>16</v>
      </c>
      <c r="K24" s="56" t="s">
        <v>24</v>
      </c>
      <c r="L24" s="56" t="s">
        <v>29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f t="shared" si="0"/>
        <v>16</v>
      </c>
      <c r="B25" s="18" t="s">
        <v>41</v>
      </c>
      <c r="C25" s="53">
        <f>'[6]01.01.2020'!$D$25</f>
        <v>4156.6099999999997</v>
      </c>
      <c r="D25" s="54">
        <f>[7]Свод!$P$22</f>
        <v>4156.6099999999997</v>
      </c>
      <c r="E25" s="53" t="s">
        <v>24</v>
      </c>
      <c r="F25" s="55" t="s">
        <v>24</v>
      </c>
      <c r="G25" s="53" t="str">
        <f>'[4]01.01.2016'!H24</f>
        <v>-</v>
      </c>
      <c r="H25" s="53" t="s">
        <v>24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24</v>
      </c>
      <c r="N25" s="53" t="s">
        <v>24</v>
      </c>
      <c r="O25" s="53" t="s">
        <v>24</v>
      </c>
      <c r="P25" s="53" t="s">
        <v>24</v>
      </c>
      <c r="Q25" s="43"/>
      <c r="R25" s="64"/>
    </row>
    <row r="26" spans="1:18" ht="15.75" x14ac:dyDescent="0.25">
      <c r="A26" s="14">
        <f t="shared" si="0"/>
        <v>17</v>
      </c>
      <c r="B26" s="18" t="s">
        <v>42</v>
      </c>
      <c r="C26" s="53">
        <f>'[6]01.01.2020'!$D$26</f>
        <v>20182.28</v>
      </c>
      <c r="D26" s="54">
        <f>[7]Свод!$P$23</f>
        <v>20182.280000000002</v>
      </c>
      <c r="E26" s="53">
        <v>46797</v>
      </c>
      <c r="F26" s="55">
        <f>E26</f>
        <v>46797</v>
      </c>
      <c r="G26" s="53" t="str">
        <f>'[4]01.01.2016'!H18</f>
        <v>-</v>
      </c>
      <c r="H26" s="53" t="s">
        <v>24</v>
      </c>
      <c r="I26" s="56" t="s">
        <v>16</v>
      </c>
      <c r="J26" s="56" t="s">
        <v>16</v>
      </c>
      <c r="K26" s="54">
        <v>36.72</v>
      </c>
      <c r="L26" s="56">
        <v>36.72</v>
      </c>
      <c r="M26" s="53" t="s">
        <v>16</v>
      </c>
      <c r="N26" s="53" t="s">
        <v>16</v>
      </c>
      <c r="O26" s="53" t="s">
        <v>16</v>
      </c>
      <c r="P26" s="53" t="s">
        <v>16</v>
      </c>
      <c r="Q26" s="43"/>
      <c r="R26" s="43"/>
    </row>
    <row r="27" spans="1:18" ht="15.75" x14ac:dyDescent="0.25">
      <c r="A27" s="14">
        <f t="shared" si="0"/>
        <v>18</v>
      </c>
      <c r="B27" s="20" t="s">
        <v>43</v>
      </c>
      <c r="C27" s="21">
        <f>SUM(C11:C26)</f>
        <v>237577.42799999993</v>
      </c>
      <c r="D27" s="21">
        <f>SUM(D11:D26)</f>
        <v>242494.68800000002</v>
      </c>
      <c r="E27" s="21">
        <f>SUM(E11:E26)+E7</f>
        <v>446574.53191000002</v>
      </c>
      <c r="F27" s="21">
        <f>SUM(F11:F26)+F7</f>
        <v>254503.92655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23691</v>
      </c>
      <c r="K27" s="21">
        <f>SUM(K11:K26)</f>
        <v>286.61</v>
      </c>
      <c r="L27" s="21">
        <f>SUM(L11:L26)</f>
        <v>287.35000000000002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18833.62</v>
      </c>
      <c r="Q27" s="43"/>
      <c r="R27" s="43"/>
    </row>
    <row r="28" spans="1:18" ht="15.75" x14ac:dyDescent="0.25">
      <c r="A28" s="64"/>
      <c r="B28" s="23"/>
      <c r="C28" s="24"/>
      <c r="D28" s="60"/>
      <c r="E28" s="24"/>
      <c r="F28" s="4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0"/>
      <c r="R28" s="40"/>
    </row>
    <row r="29" spans="1:18" ht="15.75" x14ac:dyDescent="0.25">
      <c r="A29" s="6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</row>
    <row r="30" spans="1:18" ht="15.75" x14ac:dyDescent="0.25">
      <c r="A30" s="64"/>
      <c r="B30" s="41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64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4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4"/>
      <c r="B33" s="42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4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64"/>
      <c r="B35" s="2" t="s">
        <v>60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4"/>
      <c r="B36" s="188" t="s">
        <v>59</v>
      </c>
      <c r="C36" s="189"/>
      <c r="D36" s="189"/>
      <c r="E36" s="189"/>
      <c r="F36" s="189"/>
      <c r="G36" s="189"/>
      <c r="H36" s="190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64"/>
      <c r="B37" s="44" t="s">
        <v>49</v>
      </c>
      <c r="C37" s="24"/>
      <c r="D37" s="191" t="s">
        <v>58</v>
      </c>
      <c r="E37" s="192"/>
      <c r="F37" s="192"/>
      <c r="G37" s="192"/>
      <c r="H37" s="192"/>
      <c r="I37" s="193"/>
      <c r="J37" s="194"/>
      <c r="K37" s="61"/>
      <c r="L37" s="61"/>
      <c r="M37" s="61"/>
      <c r="N37" s="24"/>
      <c r="O37" s="24"/>
      <c r="P37" s="24"/>
    </row>
    <row r="38" spans="1:16" ht="15.75" x14ac:dyDescent="0.25">
      <c r="A38" s="64"/>
      <c r="B38" s="4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64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45" customFormat="1" x14ac:dyDescent="0.25">
      <c r="B40" s="46" t="s">
        <v>51</v>
      </c>
      <c r="C40" s="47"/>
      <c r="D40" s="47"/>
      <c r="E40" s="47"/>
      <c r="F40" s="47"/>
      <c r="G40" s="48"/>
      <c r="L40" s="49"/>
    </row>
    <row r="41" spans="1:16" x14ac:dyDescent="0.25">
      <c r="B41" s="50" t="s">
        <v>52</v>
      </c>
      <c r="D41" s="40"/>
      <c r="F41" s="40"/>
    </row>
    <row r="42" spans="1:16" x14ac:dyDescent="0.25">
      <c r="B42" s="29" t="s">
        <v>53</v>
      </c>
      <c r="F42" s="40"/>
    </row>
    <row r="43" spans="1:16" x14ac:dyDescent="0.25">
      <c r="B43" s="51" t="s">
        <v>54</v>
      </c>
    </row>
    <row r="45" spans="1:16" x14ac:dyDescent="0.25">
      <c r="F45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66"/>
      <c r="P1" s="66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95" t="s">
        <v>9</v>
      </c>
      <c r="P3" s="195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70" t="s">
        <v>55</v>
      </c>
      <c r="D5" s="52">
        <v>44197</v>
      </c>
      <c r="E5" s="70" t="str">
        <f>C5</f>
        <v xml:space="preserve"> 01.01.2020</v>
      </c>
      <c r="F5" s="52">
        <f>D5</f>
        <v>44197</v>
      </c>
      <c r="G5" s="67" t="str">
        <f>C5</f>
        <v xml:space="preserve"> 01.01.2020</v>
      </c>
      <c r="H5" s="6">
        <f>D5</f>
        <v>44197</v>
      </c>
      <c r="I5" s="6" t="str">
        <f>C5</f>
        <v xml:space="preserve"> 01.01.2020</v>
      </c>
      <c r="J5" s="6">
        <f>D5</f>
        <v>44197</v>
      </c>
      <c r="K5" s="6" t="str">
        <f>C5</f>
        <v xml:space="preserve"> 01.01.2020</v>
      </c>
      <c r="L5" s="6">
        <f>D5</f>
        <v>44197</v>
      </c>
      <c r="M5" s="70" t="str">
        <f>C5</f>
        <v xml:space="preserve"> 01.01.2020</v>
      </c>
      <c r="N5" s="52">
        <f>D5</f>
        <v>44197</v>
      </c>
      <c r="O5" s="70" t="str">
        <f>E5</f>
        <v xml:space="preserve"> 01.01.2020</v>
      </c>
      <c r="P5" s="52">
        <f>F5</f>
        <v>44197</v>
      </c>
      <c r="Q5" s="197"/>
      <c r="R5" s="197"/>
    </row>
    <row r="6" spans="1:18" ht="15.75" customHeight="1" x14ac:dyDescent="0.25">
      <c r="A6" s="67">
        <v>1</v>
      </c>
      <c r="B6" s="67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59">
        <v>9</v>
      </c>
      <c r="J6" s="59">
        <v>10</v>
      </c>
      <c r="K6" s="59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  <c r="Q6" s="69"/>
      <c r="R6" s="6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53600.531910000005</v>
      </c>
      <c r="F7" s="53">
        <f>F8+F10+F9</f>
        <v>53420.251980000001</v>
      </c>
      <c r="G7" s="53" t="s">
        <v>16</v>
      </c>
      <c r="H7" s="53" t="s">
        <v>16</v>
      </c>
      <c r="I7" s="54">
        <v>19788.080000000002</v>
      </c>
      <c r="J7" s="58">
        <v>22304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15024.05</v>
      </c>
      <c r="P7" s="55">
        <v>12938.26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4">
        <f>3804630.15/1000</f>
        <v>3804.63015</v>
      </c>
      <c r="F8" s="55">
        <v>3565.9875000000002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4">
        <f>[2]TDSheet!$K$154/1000</f>
        <v>49757.100100000003</v>
      </c>
      <c r="F9" s="53">
        <v>49757.100100000003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4">
        <f>38801.66/1000</f>
        <v>38.801660000000005</v>
      </c>
      <c r="F10" s="55">
        <v>97.164379999999994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5650.03</v>
      </c>
      <c r="D11" s="53">
        <f>[8]Свод!$Q$7</f>
        <v>0</v>
      </c>
      <c r="E11" s="53">
        <v>15925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4">
        <v>6.36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f>'[6]01.01.2020'!$D$12</f>
        <v>673.89999999999964</v>
      </c>
      <c r="D12" s="53">
        <f>[8]Свод!$Q$8</f>
        <v>0</v>
      </c>
      <c r="E12" s="53">
        <v>112</v>
      </c>
      <c r="F12" s="55">
        <v>239</v>
      </c>
      <c r="G12" s="53" t="s">
        <v>24</v>
      </c>
      <c r="H12" s="53" t="s">
        <v>24</v>
      </c>
      <c r="I12" s="56" t="s">
        <v>16</v>
      </c>
      <c r="J12" s="56" t="s">
        <v>16</v>
      </c>
      <c r="K12" s="54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f>'[6]01.01.2020'!$D$13</f>
        <v>20434.799999999988</v>
      </c>
      <c r="D13" s="53">
        <f>[8]Свод!$Q$9</f>
        <v>0</v>
      </c>
      <c r="E13" s="53">
        <v>26253</v>
      </c>
      <c r="F13" s="55">
        <v>18286</v>
      </c>
      <c r="G13" s="53" t="s">
        <v>24</v>
      </c>
      <c r="H13" s="53" t="s">
        <v>24</v>
      </c>
      <c r="I13" s="56" t="s">
        <v>16</v>
      </c>
      <c r="J13" s="56" t="s">
        <v>16</v>
      </c>
      <c r="K13" s="54">
        <v>22.36</v>
      </c>
      <c r="L13" s="56">
        <v>25.09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f>'[6]01.01.2020'!$D$14</f>
        <v>10040.79999999999</v>
      </c>
      <c r="D14" s="53">
        <f>[8]Свод!$Q$10</f>
        <v>0</v>
      </c>
      <c r="E14" s="53">
        <v>1130</v>
      </c>
      <c r="F14" s="55">
        <v>146</v>
      </c>
      <c r="G14" s="53" t="s">
        <v>24</v>
      </c>
      <c r="H14" s="53" t="s">
        <v>24</v>
      </c>
      <c r="I14" s="56" t="s">
        <v>16</v>
      </c>
      <c r="J14" s="56" t="s">
        <v>16</v>
      </c>
      <c r="K14" s="54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[8]Свод!$Q$11</f>
        <v>0</v>
      </c>
      <c r="E15" s="53">
        <v>46515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4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f>'[6]01.01.2020'!$D$16</f>
        <v>2252</v>
      </c>
      <c r="D16" s="53">
        <f>[8]Свод!$Q$13</f>
        <v>0</v>
      </c>
      <c r="E16" s="53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4" t="s">
        <v>29</v>
      </c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f>'[6]01.01.2020'!$D$17</f>
        <v>61241.929999999978</v>
      </c>
      <c r="D17" s="54">
        <f>[8]Свод!$Q$14</f>
        <v>0</v>
      </c>
      <c r="E17" s="53">
        <v>51560</v>
      </c>
      <c r="F17" s="55">
        <v>56451</v>
      </c>
      <c r="G17" s="53" t="s">
        <v>29</v>
      </c>
      <c r="H17" s="53" t="s">
        <v>29</v>
      </c>
      <c r="I17" s="56" t="s">
        <v>16</v>
      </c>
      <c r="J17" s="56" t="s">
        <v>16</v>
      </c>
      <c r="K17" s="54">
        <v>0</v>
      </c>
      <c r="L17" s="56">
        <v>4.3499999999999996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17219.330000000002</v>
      </c>
      <c r="D18" s="54">
        <f>[8]Свод!$Q$15</f>
        <v>0</v>
      </c>
      <c r="E18" s="53">
        <v>8820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4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f>'[6]01.01.2020'!$D$19</f>
        <v>9515.3999999999978</v>
      </c>
      <c r="D19" s="53">
        <f>[8]Свод!$Q$16</f>
        <v>0</v>
      </c>
      <c r="E19" s="53">
        <v>4883</v>
      </c>
      <c r="F19" s="55">
        <v>4647</v>
      </c>
      <c r="G19" s="53" t="s">
        <v>29</v>
      </c>
      <c r="H19" s="53" t="s">
        <v>29</v>
      </c>
      <c r="I19" s="56" t="s">
        <v>16</v>
      </c>
      <c r="J19" s="56" t="s">
        <v>16</v>
      </c>
      <c r="K19" s="54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f>'[6]01.01.2020'!$D$20</f>
        <v>6023.6200000000044</v>
      </c>
      <c r="D20" s="53">
        <f>[8]Свод!$Q$12</f>
        <v>0</v>
      </c>
      <c r="E20" s="53">
        <v>163</v>
      </c>
      <c r="F20" s="55">
        <v>100</v>
      </c>
      <c r="G20" s="53" t="s">
        <v>29</v>
      </c>
      <c r="H20" s="53" t="s">
        <v>29</v>
      </c>
      <c r="I20" s="56" t="s">
        <v>16</v>
      </c>
      <c r="J20" s="56" t="s">
        <v>16</v>
      </c>
      <c r="K20" s="54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f>'[6]01.01.2020'!$D$21</f>
        <v>5118.8900000000049</v>
      </c>
      <c r="D21" s="53">
        <f>[8]Свод!$Q$17</f>
        <v>0</v>
      </c>
      <c r="E21" s="53">
        <v>1582</v>
      </c>
      <c r="F21" s="55">
        <v>947</v>
      </c>
      <c r="G21" s="53" t="s">
        <v>24</v>
      </c>
      <c r="H21" s="53" t="s">
        <v>24</v>
      </c>
      <c r="I21" s="56" t="s">
        <v>16</v>
      </c>
      <c r="J21" s="56" t="s">
        <v>16</v>
      </c>
      <c r="K21" s="54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f>'[6]01.01.2020'!$D$22</f>
        <v>804.08999999999992</v>
      </c>
      <c r="D22" s="53">
        <f>[8]Свод!$Q$18</f>
        <v>0</v>
      </c>
      <c r="E22" s="53">
        <v>35</v>
      </c>
      <c r="F22" s="55">
        <v>58</v>
      </c>
      <c r="G22" s="53" t="s">
        <v>24</v>
      </c>
      <c r="H22" s="53" t="s">
        <v>24</v>
      </c>
      <c r="I22" s="56" t="s">
        <v>16</v>
      </c>
      <c r="J22" s="56" t="s">
        <v>16</v>
      </c>
      <c r="K22" s="54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f>'[6]01.01.2020'!$D$23</f>
        <v>5355.3780000000006</v>
      </c>
      <c r="D23" s="53">
        <f>[8]Свод!$Q$19</f>
        <v>0</v>
      </c>
      <c r="E23" s="53">
        <v>827</v>
      </c>
      <c r="F23" s="55">
        <v>2094</v>
      </c>
      <c r="G23" s="53" t="s">
        <v>24</v>
      </c>
      <c r="H23" s="53" t="s">
        <v>24</v>
      </c>
      <c r="I23" s="56" t="s">
        <v>16</v>
      </c>
      <c r="J23" s="56" t="s">
        <v>16</v>
      </c>
      <c r="K23" s="54">
        <v>11.77</v>
      </c>
      <c r="L23" s="56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 t="s">
        <v>32</v>
      </c>
      <c r="D24" s="53">
        <f>[8]Свод!$Q$20</f>
        <v>0</v>
      </c>
      <c r="E24" s="53" t="s">
        <v>29</v>
      </c>
      <c r="F24" s="55">
        <v>437.41899999999998</v>
      </c>
      <c r="G24" s="53" t="s">
        <v>24</v>
      </c>
      <c r="H24" s="53" t="s">
        <v>24</v>
      </c>
      <c r="I24" s="56" t="s">
        <v>16</v>
      </c>
      <c r="J24" s="56" t="s">
        <v>16</v>
      </c>
      <c r="K24" s="54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[8]Свод!$Q$21</f>
        <v>0</v>
      </c>
      <c r="E25" s="53">
        <v>188372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24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[8]Свод!$Q$23</f>
        <v>0</v>
      </c>
      <c r="E26" s="53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24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69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[8]Свод!$Q$24</f>
        <v>0</v>
      </c>
      <c r="E27" s="53">
        <v>46797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4">
        <v>36.72</v>
      </c>
      <c r="L27" s="56">
        <v>36.72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237577.42799999993</v>
      </c>
      <c r="D28" s="21">
        <f>SUM(D11:D27)</f>
        <v>0</v>
      </c>
      <c r="E28" s="21">
        <f>SUM(E11:E27)+E7</f>
        <v>446574.53191000002</v>
      </c>
      <c r="F28" s="21">
        <f>SUM(F11:F27)+F7</f>
        <v>207790.67098</v>
      </c>
      <c r="G28" s="21">
        <f>SUM(G7:G27)</f>
        <v>3575.81</v>
      </c>
      <c r="H28" s="21">
        <f>SUM(H7:H27)</f>
        <v>3575.81</v>
      </c>
      <c r="I28" s="21">
        <f>SUM(I7)</f>
        <v>19788.080000000002</v>
      </c>
      <c r="J28" s="21">
        <f>SUM(J7)</f>
        <v>22304</v>
      </c>
      <c r="K28" s="21">
        <f>SUM(K11:K27)</f>
        <v>286.61</v>
      </c>
      <c r="L28" s="21">
        <f>SUM(L11:L27)</f>
        <v>280.51</v>
      </c>
      <c r="M28" s="21">
        <f>SUM(M7:M26)</f>
        <v>2685.86</v>
      </c>
      <c r="N28" s="21">
        <f>SUM(N7:N26)</f>
        <v>2685.86</v>
      </c>
      <c r="O28" s="21">
        <f>SUM(O7:O26)</f>
        <v>15024.05</v>
      </c>
      <c r="P28" s="21">
        <f>SUM(P7:P26)</f>
        <v>12938.26</v>
      </c>
      <c r="Q28" s="43"/>
      <c r="R28" s="43"/>
    </row>
    <row r="29" spans="1:18" ht="15.75" x14ac:dyDescent="0.25">
      <c r="A29" s="69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6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6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6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6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6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6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6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69"/>
      <c r="B37" s="188" t="s">
        <v>59</v>
      </c>
      <c r="C37" s="189"/>
      <c r="D37" s="189"/>
      <c r="E37" s="189"/>
      <c r="F37" s="189"/>
      <c r="G37" s="189"/>
      <c r="H37" s="190"/>
      <c r="I37" s="24"/>
      <c r="J37" s="24"/>
      <c r="K37" s="24"/>
      <c r="L37" s="24"/>
      <c r="M37" s="24"/>
      <c r="N37" s="24"/>
      <c r="O37" s="24"/>
      <c r="P37" s="24"/>
    </row>
    <row r="38" spans="1:16" ht="75.75" thickBot="1" x14ac:dyDescent="0.3">
      <c r="A38" s="69"/>
      <c r="B38" s="44" t="s">
        <v>49</v>
      </c>
      <c r="C38" s="24"/>
      <c r="D38" s="191" t="s">
        <v>58</v>
      </c>
      <c r="E38" s="192"/>
      <c r="F38" s="192"/>
      <c r="G38" s="192"/>
      <c r="H38" s="192"/>
      <c r="I38" s="193"/>
      <c r="J38" s="194"/>
      <c r="K38" s="68"/>
      <c r="L38" s="68"/>
      <c r="M38" s="68"/>
      <c r="N38" s="24"/>
      <c r="O38" s="24"/>
      <c r="P38" s="24"/>
    </row>
    <row r="39" spans="1:16" ht="15.75" x14ac:dyDescent="0.25">
      <c r="A39" s="69"/>
      <c r="B39" s="4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5.75" x14ac:dyDescent="0.25">
      <c r="A40" s="69"/>
      <c r="B40" s="29" t="s">
        <v>50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s="45" customFormat="1" x14ac:dyDescent="0.25">
      <c r="B41" s="46" t="s">
        <v>51</v>
      </c>
      <c r="C41" s="47"/>
      <c r="D41" s="47"/>
      <c r="E41" s="47"/>
      <c r="F41" s="47"/>
      <c r="G41" s="48"/>
      <c r="L41" s="49"/>
    </row>
    <row r="42" spans="1:16" x14ac:dyDescent="0.25">
      <c r="B42" s="50" t="s">
        <v>52</v>
      </c>
      <c r="D42" s="40"/>
      <c r="F42" s="40"/>
    </row>
    <row r="43" spans="1:16" x14ac:dyDescent="0.25">
      <c r="B43" s="29" t="s">
        <v>53</v>
      </c>
      <c r="F43" s="40"/>
    </row>
    <row r="44" spans="1:16" x14ac:dyDescent="0.25">
      <c r="B44" s="51" t="s">
        <v>54</v>
      </c>
    </row>
    <row r="46" spans="1:16" x14ac:dyDescent="0.25">
      <c r="F46" s="40"/>
    </row>
  </sheetData>
  <mergeCells count="18">
    <mergeCell ref="B37:H37"/>
    <mergeCell ref="D38:J38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8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71"/>
      <c r="P1" s="71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95" t="s">
        <v>9</v>
      </c>
      <c r="P3" s="195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75" t="s">
        <v>62</v>
      </c>
      <c r="D5" s="52">
        <v>44228</v>
      </c>
      <c r="E5" s="75" t="str">
        <f>C5</f>
        <v xml:space="preserve"> 01.01.2021</v>
      </c>
      <c r="F5" s="52">
        <f>D5</f>
        <v>44228</v>
      </c>
      <c r="G5" s="72" t="str">
        <f>C5</f>
        <v xml:space="preserve"> 01.01.2021</v>
      </c>
      <c r="H5" s="6">
        <f>D5</f>
        <v>44228</v>
      </c>
      <c r="I5" s="6" t="str">
        <f>C5</f>
        <v xml:space="preserve"> 01.01.2021</v>
      </c>
      <c r="J5" s="6">
        <f>D5</f>
        <v>44228</v>
      </c>
      <c r="K5" s="6" t="str">
        <f>C5</f>
        <v xml:space="preserve"> 01.01.2021</v>
      </c>
      <c r="L5" s="6">
        <f>D5</f>
        <v>44228</v>
      </c>
      <c r="M5" s="75" t="str">
        <f>C5</f>
        <v xml:space="preserve"> 01.01.2021</v>
      </c>
      <c r="N5" s="52">
        <f>D5</f>
        <v>44228</v>
      </c>
      <c r="O5" s="75" t="str">
        <f>E5</f>
        <v xml:space="preserve"> 01.01.2021</v>
      </c>
      <c r="P5" s="52">
        <f>F5</f>
        <v>44228</v>
      </c>
      <c r="Q5" s="197"/>
      <c r="R5" s="197"/>
    </row>
    <row r="6" spans="1:18" ht="15.75" customHeight="1" x14ac:dyDescent="0.25">
      <c r="A6" s="72">
        <v>1</v>
      </c>
      <c r="B6" s="72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59">
        <v>9</v>
      </c>
      <c r="J6" s="59">
        <v>10</v>
      </c>
      <c r="K6" s="59">
        <v>11</v>
      </c>
      <c r="L6" s="75">
        <v>12</v>
      </c>
      <c r="M6" s="75">
        <v>13</v>
      </c>
      <c r="N6" s="75">
        <v>14</v>
      </c>
      <c r="O6" s="75">
        <v>15</v>
      </c>
      <c r="P6" s="75">
        <v>16</v>
      </c>
      <c r="Q6" s="74"/>
      <c r="R6" s="74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56376.464930000002</v>
      </c>
      <c r="G7" s="53" t="s">
        <v>16</v>
      </c>
      <c r="H7" s="53" t="s">
        <v>16</v>
      </c>
      <c r="I7" s="54">
        <v>22304</v>
      </c>
      <c r="J7" s="58">
        <v>25830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14795.48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3434.7314500000002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52848.71746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93.016019999999997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[8]Свод!$E$7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[8]Свод!$E$8</f>
        <v>681.6</v>
      </c>
      <c r="E12" s="55">
        <v>239</v>
      </c>
      <c r="F12" s="55">
        <v>349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[8]Свод!$E$9</f>
        <v>15532.5</v>
      </c>
      <c r="E13" s="55">
        <v>18286</v>
      </c>
      <c r="F13" s="55">
        <v>18206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25.82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[8]Свод!$E$10</f>
        <v>11755.499999999998</v>
      </c>
      <c r="E14" s="55">
        <v>146</v>
      </c>
      <c r="F14" s="55">
        <v>169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[8]Свод!$E$11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[8]Свод!$E$13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[8]Свод!$E$14</f>
        <v>61865.909999999996</v>
      </c>
      <c r="E17" s="55">
        <v>56451</v>
      </c>
      <c r="F17" s="55">
        <v>57738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0.66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[8]Свод!$E$15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[8]Свод!$E$16</f>
        <v>9117.2000000000007</v>
      </c>
      <c r="E19" s="55">
        <v>4647</v>
      </c>
      <c r="F19" s="55">
        <v>4661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[8]Свод!$E$12</f>
        <v>6845.22</v>
      </c>
      <c r="E20" s="55">
        <v>100</v>
      </c>
      <c r="F20" s="55">
        <v>111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6.1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[8]Свод!$E$17</f>
        <v>6054.87</v>
      </c>
      <c r="E21" s="55">
        <v>947</v>
      </c>
      <c r="F21" s="55">
        <v>990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[8]Свод!$E$18</f>
        <v>2894.54</v>
      </c>
      <c r="E22" s="55">
        <v>58</v>
      </c>
      <c r="F22" s="55">
        <v>85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[8]Свод!$E$19</f>
        <v>7677.7199999999993</v>
      </c>
      <c r="E23" s="55">
        <v>2094</v>
      </c>
      <c r="F23" s="55">
        <v>1993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12.47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[8]Свод!$E$20</f>
        <v>2659.7000000000003</v>
      </c>
      <c r="E24" s="55">
        <v>437.41899999999998</v>
      </c>
      <c r="F24" s="55">
        <v>473.14713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[8]Свод!$E$21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[8]Свод!$E$23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4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[8]Свод!$E$24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21">
        <f>SUM(C11:C27)</f>
        <v>238347.89</v>
      </c>
      <c r="D28" s="21">
        <f>SUM(D11:D27)</f>
        <v>242815.11900000001</v>
      </c>
      <c r="E28" s="21">
        <f>SUM(E11:E27)+E7</f>
        <v>231226.77821999998</v>
      </c>
      <c r="F28" s="21">
        <f>SUM(F11:F27)+F7</f>
        <v>212116.61206000001</v>
      </c>
      <c r="G28" s="21">
        <f>SUM(G7:G27)</f>
        <v>3575.81</v>
      </c>
      <c r="H28" s="21">
        <f>SUM(H7:H27)</f>
        <v>3575.81</v>
      </c>
      <c r="I28" s="21">
        <f>SUM(I7)</f>
        <v>22304</v>
      </c>
      <c r="J28" s="21">
        <f>SUM(J7)</f>
        <v>25830</v>
      </c>
      <c r="K28" s="21">
        <f>SUM(K11:K27)</f>
        <v>280.51</v>
      </c>
      <c r="L28" s="21">
        <f>SUM(L11:L27)</f>
        <v>254.45</v>
      </c>
      <c r="M28" s="21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14795.48</v>
      </c>
      <c r="Q28" s="43"/>
      <c r="R28" s="43"/>
    </row>
    <row r="29" spans="1:18" ht="15.75" x14ac:dyDescent="0.25">
      <c r="A29" s="74"/>
      <c r="B29" s="23"/>
      <c r="C29" s="24"/>
      <c r="D29" s="60"/>
      <c r="E29" s="24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0"/>
      <c r="R29" s="40"/>
    </row>
    <row r="30" spans="1:18" ht="15.75" x14ac:dyDescent="0.25">
      <c r="A30" s="7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4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4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4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4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4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4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4"/>
      <c r="B37" s="2" t="s">
        <v>63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4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4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73"/>
      <c r="L39" s="73"/>
      <c r="M39" s="73"/>
      <c r="N39" s="24"/>
      <c r="O39" s="24"/>
      <c r="P39" s="24"/>
    </row>
    <row r="40" spans="1:16" ht="15.75" x14ac:dyDescent="0.25">
      <c r="A40" s="74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4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78"/>
      <c r="P1" s="78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95" t="s">
        <v>9</v>
      </c>
      <c r="P3" s="195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80" t="s">
        <v>62</v>
      </c>
      <c r="D5" s="52">
        <v>44256</v>
      </c>
      <c r="E5" s="80" t="str">
        <f>C5</f>
        <v xml:space="preserve"> 01.01.2021</v>
      </c>
      <c r="F5" s="52">
        <f>D5</f>
        <v>44256</v>
      </c>
      <c r="G5" s="77" t="str">
        <f>C5</f>
        <v xml:space="preserve"> 01.01.2021</v>
      </c>
      <c r="H5" s="6">
        <f>D5</f>
        <v>44256</v>
      </c>
      <c r="I5" s="6" t="str">
        <f>C5</f>
        <v xml:space="preserve"> 01.01.2021</v>
      </c>
      <c r="J5" s="6">
        <f>D5</f>
        <v>44256</v>
      </c>
      <c r="K5" s="6" t="str">
        <f>C5</f>
        <v xml:space="preserve"> 01.01.2021</v>
      </c>
      <c r="L5" s="6">
        <f>D5</f>
        <v>44256</v>
      </c>
      <c r="M5" s="80" t="str">
        <f>C5</f>
        <v xml:space="preserve"> 01.01.2021</v>
      </c>
      <c r="N5" s="52">
        <f>D5</f>
        <v>44256</v>
      </c>
      <c r="O5" s="80" t="str">
        <f>E5</f>
        <v xml:space="preserve"> 01.01.2021</v>
      </c>
      <c r="P5" s="52">
        <f>F5</f>
        <v>44256</v>
      </c>
      <c r="Q5" s="197"/>
      <c r="R5" s="197"/>
    </row>
    <row r="6" spans="1:18" ht="15.75" customHeight="1" x14ac:dyDescent="0.25">
      <c r="A6" s="77">
        <v>1</v>
      </c>
      <c r="B6" s="7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59">
        <v>9</v>
      </c>
      <c r="J6" s="59">
        <v>10</v>
      </c>
      <c r="K6" s="59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79"/>
      <c r="R6" s="79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60230.210719999995</v>
      </c>
      <c r="G7" s="53" t="s">
        <v>16</v>
      </c>
      <c r="H7" s="53" t="s">
        <v>16</v>
      </c>
      <c r="I7" s="54">
        <v>22304</v>
      </c>
      <c r="J7" s="58">
        <v>24904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9451.11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3212.1717699999999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56925.303269999997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92.735680000000002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[8]Свод!$F$7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[8]Свод!$F$8</f>
        <v>733.90000000000009</v>
      </c>
      <c r="E12" s="55">
        <v>239</v>
      </c>
      <c r="F12" s="55">
        <v>367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[8]Свод!$F$9</f>
        <v>15625.100000000002</v>
      </c>
      <c r="E13" s="55">
        <v>18286</v>
      </c>
      <c r="F13" s="55">
        <v>18179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31.2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[8]Свод!$F$10</f>
        <v>12109.7</v>
      </c>
      <c r="E14" s="55">
        <v>146</v>
      </c>
      <c r="F14" s="55">
        <v>167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[8]Свод!$F$11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[8]Свод!$F$13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[8]Свод!$F$14</f>
        <v>61599.44</v>
      </c>
      <c r="E17" s="55">
        <v>56451</v>
      </c>
      <c r="F17" s="55">
        <v>57606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8.56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[8]Свод!$F$15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[8]Свод!$F$16</f>
        <v>9064.5</v>
      </c>
      <c r="E19" s="55">
        <v>4647</v>
      </c>
      <c r="F19" s="55">
        <v>4716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[8]Свод!$F$12</f>
        <v>6940.0199999999995</v>
      </c>
      <c r="E20" s="55">
        <v>100</v>
      </c>
      <c r="F20" s="55">
        <v>91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7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[8]Свод!$F$17</f>
        <v>6010.2500000000009</v>
      </c>
      <c r="E21" s="55">
        <v>947</v>
      </c>
      <c r="F21" s="55">
        <v>1087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[8]Свод!$F$18</f>
        <v>3329.83</v>
      </c>
      <c r="E22" s="55">
        <v>58</v>
      </c>
      <c r="F22" s="55">
        <v>115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[8]Свод!$F$19</f>
        <v>8474.590000000002</v>
      </c>
      <c r="E23" s="55">
        <v>2094</v>
      </c>
      <c r="F23" s="55">
        <v>2000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20.59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[8]Свод!$F$20</f>
        <v>2975.7999999999997</v>
      </c>
      <c r="E24" s="55">
        <v>437.41899999999998</v>
      </c>
      <c r="F24" s="55">
        <v>58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[8]Свод!$F$21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[8]Свод!$F$23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79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[8]Свод!$F$24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244593.48899999994</v>
      </c>
      <c r="E28" s="86">
        <f>SUM(E11:E27)+E7</f>
        <v>231226.77821999998</v>
      </c>
      <c r="F28" s="86">
        <f>SUM(F11:F27)+F7</f>
        <v>215581.21072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24904</v>
      </c>
      <c r="K28" s="86">
        <f>SUM(K11:K27)</f>
        <v>280.51</v>
      </c>
      <c r="L28" s="86">
        <f>SUM(L11:L27)</f>
        <v>276.74999999999994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9451.11</v>
      </c>
      <c r="Q28" s="43"/>
      <c r="R28" s="43"/>
    </row>
    <row r="29" spans="1:18" ht="15.75" x14ac:dyDescent="0.25">
      <c r="A29" s="79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79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79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79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79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79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79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79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7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79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79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76"/>
      <c r="L39" s="76"/>
      <c r="M39" s="76"/>
      <c r="N39" s="24"/>
      <c r="O39" s="24"/>
      <c r="P39" s="24"/>
    </row>
    <row r="40" spans="1:16" ht="15.75" x14ac:dyDescent="0.25">
      <c r="A40" s="79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79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A1:N1"/>
    <mergeCell ref="A3:A5"/>
    <mergeCell ref="B3:B5"/>
    <mergeCell ref="C3:D4"/>
    <mergeCell ref="E3:F4"/>
    <mergeCell ref="G3:H4"/>
    <mergeCell ref="I3:L3"/>
    <mergeCell ref="M3:N3"/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F20" sqref="F20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81"/>
      <c r="P1" s="81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95" t="s">
        <v>9</v>
      </c>
      <c r="P3" s="195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84" t="s">
        <v>62</v>
      </c>
      <c r="D5" s="52">
        <v>44287</v>
      </c>
      <c r="E5" s="84" t="str">
        <f>C5</f>
        <v xml:space="preserve"> 01.01.2021</v>
      </c>
      <c r="F5" s="52">
        <f>D5</f>
        <v>44287</v>
      </c>
      <c r="G5" s="82" t="str">
        <f>C5</f>
        <v xml:space="preserve"> 01.01.2021</v>
      </c>
      <c r="H5" s="6">
        <f>D5</f>
        <v>44287</v>
      </c>
      <c r="I5" s="6" t="str">
        <f>C5</f>
        <v xml:space="preserve"> 01.01.2021</v>
      </c>
      <c r="J5" s="6">
        <f>D5</f>
        <v>44287</v>
      </c>
      <c r="K5" s="6" t="str">
        <f>C5</f>
        <v xml:space="preserve"> 01.01.2021</v>
      </c>
      <c r="L5" s="6">
        <f>D5</f>
        <v>44287</v>
      </c>
      <c r="M5" s="84" t="str">
        <f>C5</f>
        <v xml:space="preserve"> 01.01.2021</v>
      </c>
      <c r="N5" s="52">
        <f>D5</f>
        <v>44287</v>
      </c>
      <c r="O5" s="84" t="str">
        <f>E5</f>
        <v xml:space="preserve"> 01.01.2021</v>
      </c>
      <c r="P5" s="52">
        <f>F5</f>
        <v>44287</v>
      </c>
      <c r="Q5" s="197"/>
      <c r="R5" s="197"/>
    </row>
    <row r="6" spans="1:18" ht="15.75" customHeight="1" x14ac:dyDescent="0.25">
      <c r="A6" s="82">
        <v>1</v>
      </c>
      <c r="B6" s="82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59">
        <v>9</v>
      </c>
      <c r="J6" s="59">
        <v>10</v>
      </c>
      <c r="K6" s="59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5"/>
      <c r="R6" s="85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90444.26023</v>
      </c>
      <c r="G7" s="53" t="s">
        <v>16</v>
      </c>
      <c r="H7" s="53" t="s">
        <v>16</v>
      </c>
      <c r="I7" s="54">
        <v>22304</v>
      </c>
      <c r="J7" s="58">
        <v>24930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13837.26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3091.0956000000001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87276.462549999997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76.702079999999995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[9]Свод!$G$7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[9]Свод!$G$8</f>
        <v>617.29999999999995</v>
      </c>
      <c r="E12" s="55">
        <v>239</v>
      </c>
      <c r="F12" s="55">
        <v>304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[9]Свод!$G$9</f>
        <v>14813.000000000002</v>
      </c>
      <c r="E13" s="55">
        <v>18286</v>
      </c>
      <c r="F13" s="55">
        <v>17339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31.86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[9]Свод!$G$10</f>
        <v>11885.400000000001</v>
      </c>
      <c r="E14" s="55">
        <v>146</v>
      </c>
      <c r="F14" s="55">
        <v>125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[9]Свод!$G$11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[9]Свод!$G$13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[9]Свод!$G$14</f>
        <v>61685.389999999992</v>
      </c>
      <c r="E17" s="55">
        <v>56451</v>
      </c>
      <c r="F17" s="55">
        <v>57683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[9]Свод!$G$15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[9]Свод!$G$16</f>
        <v>8927.4000000000015</v>
      </c>
      <c r="E19" s="55">
        <v>4647</v>
      </c>
      <c r="F19" s="55">
        <v>4733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[9]Свод!$G$12</f>
        <v>6912.2199999999984</v>
      </c>
      <c r="E20" s="55">
        <v>100</v>
      </c>
      <c r="F20" s="55">
        <v>102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6.68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[9]Свод!$G$17</f>
        <v>5855.1799999999994</v>
      </c>
      <c r="E21" s="55">
        <v>947</v>
      </c>
      <c r="F21" s="55">
        <v>1218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[9]Свод!$G$18</f>
        <v>3531.14</v>
      </c>
      <c r="E22" s="55">
        <v>58</v>
      </c>
      <c r="F22" s="55">
        <v>40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39</v>
      </c>
      <c r="C23" s="53">
        <v>7538.58</v>
      </c>
      <c r="D23" s="53">
        <f>[9]Свод!$G$19</f>
        <v>9250.8000000000029</v>
      </c>
      <c r="E23" s="55">
        <v>2094</v>
      </c>
      <c r="F23" s="55">
        <v>1913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12.91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[9]Свод!$G$20</f>
        <v>3342.0999999999995</v>
      </c>
      <c r="E24" s="55">
        <v>437.41899999999998</v>
      </c>
      <c r="F24" s="55">
        <v>106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[9]Свод!$G$21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[9]Свод!$G$23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85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[9]Свод!$G$24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244550.28900000002</v>
      </c>
      <c r="E28" s="86">
        <f>SUM(E11:E27)+E7</f>
        <v>231226.77821999998</v>
      </c>
      <c r="F28" s="86">
        <f>SUM(F11:F27)+F7</f>
        <v>244972.26023000001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24930</v>
      </c>
      <c r="K28" s="86">
        <f>SUM(K11:K27)</f>
        <v>280.51</v>
      </c>
      <c r="L28" s="86">
        <f>SUM(L11:L27)</f>
        <v>260.85000000000002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13837.26</v>
      </c>
      <c r="Q28" s="43"/>
      <c r="R28" s="43"/>
    </row>
    <row r="29" spans="1:18" ht="15.75" x14ac:dyDescent="0.25">
      <c r="A29" s="85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85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85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5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5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5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85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85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8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85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85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83"/>
      <c r="L39" s="83"/>
      <c r="M39" s="83"/>
      <c r="N39" s="24"/>
      <c r="O39" s="24"/>
      <c r="P39" s="24"/>
    </row>
    <row r="40" spans="1:16" ht="15.75" x14ac:dyDescent="0.25">
      <c r="A40" s="85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85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88"/>
      <c r="P1" s="88"/>
    </row>
    <row r="2" spans="1:18" x14ac:dyDescent="0.25">
      <c r="O2" s="3"/>
      <c r="P2" s="3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91" t="s">
        <v>62</v>
      </c>
      <c r="D5" s="52">
        <v>44317</v>
      </c>
      <c r="E5" s="91" t="str">
        <f>C5</f>
        <v xml:space="preserve"> 01.01.2021</v>
      </c>
      <c r="F5" s="52">
        <f>D5</f>
        <v>44317</v>
      </c>
      <c r="G5" s="89" t="str">
        <f>C5</f>
        <v xml:space="preserve"> 01.01.2021</v>
      </c>
      <c r="H5" s="6">
        <f>D5</f>
        <v>44317</v>
      </c>
      <c r="I5" s="6" t="str">
        <f>C5</f>
        <v xml:space="preserve"> 01.01.2021</v>
      </c>
      <c r="J5" s="6">
        <f>D5</f>
        <v>44317</v>
      </c>
      <c r="K5" s="6" t="str">
        <f>C5</f>
        <v xml:space="preserve"> 01.01.2021</v>
      </c>
      <c r="L5" s="6">
        <f>D5</f>
        <v>44317</v>
      </c>
      <c r="M5" s="91" t="str">
        <f>C5</f>
        <v xml:space="preserve"> 01.01.2021</v>
      </c>
      <c r="N5" s="52">
        <f>D5</f>
        <v>44317</v>
      </c>
      <c r="O5" s="91" t="str">
        <f>E5</f>
        <v xml:space="preserve"> 01.01.2021</v>
      </c>
      <c r="P5" s="52">
        <f>F5</f>
        <v>44317</v>
      </c>
      <c r="Q5" s="197"/>
      <c r="R5" s="197"/>
    </row>
    <row r="6" spans="1:18" ht="15.75" customHeight="1" x14ac:dyDescent="0.25">
      <c r="A6" s="89">
        <v>1</v>
      </c>
      <c r="B6" s="89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59">
        <v>9</v>
      </c>
      <c r="J6" s="59">
        <v>10</v>
      </c>
      <c r="K6" s="59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2"/>
      <c r="R6" s="92"/>
    </row>
    <row r="7" spans="1:18" ht="15.75" x14ac:dyDescent="0.25">
      <c r="A7" s="9">
        <v>1</v>
      </c>
      <c r="B7" s="10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87726.950100000002</v>
      </c>
      <c r="G7" s="53" t="s">
        <v>16</v>
      </c>
      <c r="H7" s="53" t="s">
        <v>16</v>
      </c>
      <c r="I7" s="54">
        <v>22304</v>
      </c>
      <c r="J7" s="58">
        <v>20279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55">
        <v>11242.36</v>
      </c>
      <c r="Q7" s="43"/>
      <c r="R7" s="43"/>
    </row>
    <row r="8" spans="1:18" ht="17.25" customHeight="1" x14ac:dyDescent="0.25">
      <c r="A8" s="14" t="s">
        <v>17</v>
      </c>
      <c r="B8" s="15" t="s">
        <v>18</v>
      </c>
      <c r="C8" s="53" t="s">
        <v>16</v>
      </c>
      <c r="D8" s="53" t="s">
        <v>16</v>
      </c>
      <c r="E8" s="55">
        <v>3565.9875000000002</v>
      </c>
      <c r="F8" s="55">
        <v>3013.4622899999999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6" t="s">
        <v>20</v>
      </c>
      <c r="C9" s="53" t="s">
        <v>16</v>
      </c>
      <c r="D9" s="53" t="s">
        <v>16</v>
      </c>
      <c r="E9" s="53">
        <v>73193.207339999994</v>
      </c>
      <c r="F9" s="53">
        <v>84637.208410000007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7" t="s">
        <v>22</v>
      </c>
      <c r="C10" s="53" t="s">
        <v>16</v>
      </c>
      <c r="D10" s="53" t="s">
        <v>16</v>
      </c>
      <c r="E10" s="55">
        <v>97.164379999999994</v>
      </c>
      <c r="F10" s="55">
        <v>76.279399999999995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8" t="s">
        <v>23</v>
      </c>
      <c r="C11" s="53">
        <v>5464.92</v>
      </c>
      <c r="D11" s="53">
        <f>[10]Свод!$H$7</f>
        <v>5464.92</v>
      </c>
      <c r="E11" s="55">
        <v>15889</v>
      </c>
      <c r="F11" s="55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56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8" t="s">
        <v>25</v>
      </c>
      <c r="C12" s="53">
        <v>588.1</v>
      </c>
      <c r="D12" s="53">
        <f>[10]Свод!$H$8</f>
        <v>655.99999999999989</v>
      </c>
      <c r="E12" s="55">
        <v>239</v>
      </c>
      <c r="F12" s="55">
        <v>269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56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8" t="s">
        <v>26</v>
      </c>
      <c r="C13" s="53">
        <v>15202.4</v>
      </c>
      <c r="D13" s="53">
        <f>[10]Свод!$H$9</f>
        <v>14757.2</v>
      </c>
      <c r="E13" s="55">
        <v>18286</v>
      </c>
      <c r="F13" s="55">
        <v>17149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56">
        <v>30.71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8" t="s">
        <v>27</v>
      </c>
      <c r="C14" s="53">
        <v>11435.4</v>
      </c>
      <c r="D14" s="53">
        <f>[10]Свод!$H$10</f>
        <v>12325.499999999998</v>
      </c>
      <c r="E14" s="55">
        <v>146</v>
      </c>
      <c r="F14" s="55">
        <v>308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56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8" t="s">
        <v>28</v>
      </c>
      <c r="C15" s="53">
        <f>'[6]01.01.2020'!$D$15</f>
        <v>30846.32999999998</v>
      </c>
      <c r="D15" s="53">
        <f>[10]Свод!$H$11</f>
        <v>30846.329999999998</v>
      </c>
      <c r="E15" s="55">
        <v>46517</v>
      </c>
      <c r="F15" s="55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56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53">
        <f>[10]Свод!$H$13</f>
        <v>1989.079</v>
      </c>
      <c r="E16" s="56" t="s">
        <v>31</v>
      </c>
      <c r="F16" s="56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56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8" t="s">
        <v>33</v>
      </c>
      <c r="C17" s="53">
        <v>60416.3</v>
      </c>
      <c r="D17" s="54">
        <f>[10]Свод!$H$14</f>
        <v>60575.09</v>
      </c>
      <c r="E17" s="55">
        <v>56451</v>
      </c>
      <c r="F17" s="55">
        <v>57746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56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8" t="s">
        <v>34</v>
      </c>
      <c r="C18" s="53">
        <v>17029.099999999999</v>
      </c>
      <c r="D18" s="54">
        <f>[10]Свод!$H$15</f>
        <v>17029.099999999999</v>
      </c>
      <c r="E18" s="55">
        <v>8559</v>
      </c>
      <c r="F18" s="55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56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8" t="s">
        <v>35</v>
      </c>
      <c r="C19" s="53">
        <v>9043.7000000000007</v>
      </c>
      <c r="D19" s="53">
        <f>[10]Свод!$H$16</f>
        <v>8898.7999999999993</v>
      </c>
      <c r="E19" s="55">
        <v>4647</v>
      </c>
      <c r="F19" s="55">
        <v>4771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56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8" t="s">
        <v>36</v>
      </c>
      <c r="C20" s="53">
        <v>6535.42</v>
      </c>
      <c r="D20" s="53">
        <f>[10]Свод!$H$12</f>
        <v>6850.2199999999984</v>
      </c>
      <c r="E20" s="55">
        <v>100</v>
      </c>
      <c r="F20" s="55">
        <v>95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56">
        <v>0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8" t="s">
        <v>37</v>
      </c>
      <c r="C21" s="53">
        <v>5607.85</v>
      </c>
      <c r="D21" s="53">
        <f>[10]Свод!$H$17</f>
        <v>5903.6399999999994</v>
      </c>
      <c r="E21" s="55">
        <v>947</v>
      </c>
      <c r="F21" s="55">
        <v>1074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56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8" t="s">
        <v>38</v>
      </c>
      <c r="C22" s="53">
        <v>2411.66</v>
      </c>
      <c r="D22" s="53">
        <f>[10]Свод!$H$18</f>
        <v>3736.81</v>
      </c>
      <c r="E22" s="55">
        <v>58</v>
      </c>
      <c r="F22" s="55">
        <v>63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56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8" t="s">
        <v>65</v>
      </c>
      <c r="C23" s="53">
        <v>7538.58</v>
      </c>
      <c r="D23" s="53">
        <f>[10]Свод!$H$19</f>
        <v>9250.8000000000029</v>
      </c>
      <c r="E23" s="55">
        <v>2094</v>
      </c>
      <c r="F23" s="55">
        <v>1842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56">
        <v>20.149999999999999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8" t="s">
        <v>61</v>
      </c>
      <c r="C24" s="53">
        <v>1838.2</v>
      </c>
      <c r="D24" s="53">
        <f>[10]Свод!$H$20</f>
        <v>3546.2999999999993</v>
      </c>
      <c r="E24" s="55">
        <v>437.41899999999998</v>
      </c>
      <c r="F24" s="55">
        <v>91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56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8" t="s">
        <v>40</v>
      </c>
      <c r="C25" s="53">
        <f>'[6]01.01.2020'!$D$24</f>
        <v>38062.04</v>
      </c>
      <c r="D25" s="53">
        <f>[10]Свод!$H$21</f>
        <v>38062.04</v>
      </c>
      <c r="E25" s="55" t="s">
        <v>29</v>
      </c>
      <c r="F25" s="55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8" t="s">
        <v>41</v>
      </c>
      <c r="C26" s="53">
        <f>'[6]01.01.2020'!$D$25</f>
        <v>4156.6099999999997</v>
      </c>
      <c r="D26" s="54">
        <f>[10]Свод!$H$23</f>
        <v>4156.6099999999997</v>
      </c>
      <c r="E26" s="55" t="s">
        <v>24</v>
      </c>
      <c r="F26" s="55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92"/>
    </row>
    <row r="27" spans="1:18" ht="15.75" x14ac:dyDescent="0.25">
      <c r="A27" s="14">
        <f t="shared" si="0"/>
        <v>18</v>
      </c>
      <c r="B27" s="18" t="s">
        <v>42</v>
      </c>
      <c r="C27" s="53">
        <f>'[6]01.01.2020'!$D$26</f>
        <v>20182.28</v>
      </c>
      <c r="D27" s="54">
        <f>[10]Свод!$H$24</f>
        <v>20182.28</v>
      </c>
      <c r="E27" s="55" t="s">
        <v>24</v>
      </c>
      <c r="F27" s="55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20" t="s">
        <v>43</v>
      </c>
      <c r="C28" s="86">
        <f>SUM(C11:C27)</f>
        <v>238347.89</v>
      </c>
      <c r="D28" s="86">
        <f>SUM(D11:D27)</f>
        <v>244230.71899999992</v>
      </c>
      <c r="E28" s="86">
        <f>SUM(E11:E27)+E7</f>
        <v>231226.77821999998</v>
      </c>
      <c r="F28" s="86">
        <f>SUM(F11:F27)+F7</f>
        <v>242099.95010000002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20279</v>
      </c>
      <c r="K28" s="86">
        <f>SUM(K11:K27)</f>
        <v>280.51</v>
      </c>
      <c r="L28" s="86">
        <f>SUM(L11:L27)</f>
        <v>260.26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11242.36</v>
      </c>
      <c r="Q28" s="43"/>
      <c r="R28" s="43"/>
    </row>
    <row r="29" spans="1:18" ht="15.75" x14ac:dyDescent="0.25">
      <c r="A29" s="92"/>
      <c r="B29" s="23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9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92"/>
      <c r="B31" s="41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2"/>
      <c r="B32" s="2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2"/>
      <c r="B33" s="2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2"/>
      <c r="B34" s="42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92"/>
      <c r="B35" s="2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92"/>
      <c r="B36" s="2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92"/>
      <c r="B37" s="2" t="s">
        <v>64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92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92"/>
      <c r="B39" s="4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90"/>
      <c r="L39" s="90"/>
      <c r="M39" s="90"/>
      <c r="N39" s="24"/>
      <c r="O39" s="24"/>
      <c r="P39" s="24"/>
    </row>
    <row r="40" spans="1:16" ht="15.75" x14ac:dyDescent="0.25">
      <c r="A40" s="92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92"/>
      <c r="B41" s="29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46" t="s">
        <v>51</v>
      </c>
      <c r="C42" s="47"/>
      <c r="D42" s="47"/>
      <c r="E42" s="47"/>
      <c r="F42" s="47"/>
      <c r="G42" s="48"/>
      <c r="L42" s="49"/>
    </row>
    <row r="43" spans="1:16" x14ac:dyDescent="0.25">
      <c r="B43" s="50" t="s">
        <v>52</v>
      </c>
      <c r="D43" s="40"/>
      <c r="F43" s="40"/>
    </row>
    <row r="44" spans="1:16" x14ac:dyDescent="0.25">
      <c r="B44" s="29" t="s">
        <v>53</v>
      </c>
      <c r="F44" s="40"/>
    </row>
    <row r="45" spans="1:16" x14ac:dyDescent="0.25">
      <c r="B45" s="51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7.42578125" style="2" customWidth="1"/>
    <col min="2" max="2" width="32.5703125" style="99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93"/>
      <c r="P1" s="93"/>
    </row>
    <row r="2" spans="1:18" x14ac:dyDescent="0.25">
      <c r="O2" s="3"/>
      <c r="P2" s="122" t="s">
        <v>1</v>
      </c>
    </row>
    <row r="3" spans="1:18" ht="51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3" t="s">
        <v>7</v>
      </c>
      <c r="J3" s="204"/>
      <c r="K3" s="204"/>
      <c r="L3" s="205"/>
      <c r="M3" s="195" t="s">
        <v>8</v>
      </c>
      <c r="N3" s="195"/>
      <c r="O3" s="173" t="s">
        <v>9</v>
      </c>
      <c r="P3" s="173"/>
      <c r="Q3" s="196"/>
      <c r="R3" s="196"/>
    </row>
    <row r="4" spans="1:18" ht="72" customHeight="1" x14ac:dyDescent="0.25">
      <c r="A4" s="173"/>
      <c r="B4" s="173"/>
      <c r="C4" s="201"/>
      <c r="D4" s="202"/>
      <c r="E4" s="201"/>
      <c r="F4" s="202"/>
      <c r="G4" s="185"/>
      <c r="H4" s="186"/>
      <c r="I4" s="176" t="s">
        <v>11</v>
      </c>
      <c r="J4" s="177"/>
      <c r="K4" s="176" t="s">
        <v>12</v>
      </c>
      <c r="L4" s="177"/>
      <c r="M4" s="195" t="s">
        <v>11</v>
      </c>
      <c r="N4" s="195"/>
      <c r="O4" s="195" t="s">
        <v>11</v>
      </c>
      <c r="P4" s="195"/>
      <c r="Q4" s="197"/>
      <c r="R4" s="198"/>
    </row>
    <row r="5" spans="1:18" ht="15" customHeight="1" x14ac:dyDescent="0.25">
      <c r="A5" s="173"/>
      <c r="B5" s="173"/>
      <c r="C5" s="96" t="s">
        <v>62</v>
      </c>
      <c r="D5" s="52">
        <v>44348</v>
      </c>
      <c r="E5" s="96" t="str">
        <f>C5</f>
        <v xml:space="preserve"> 01.01.2021</v>
      </c>
      <c r="F5" s="52">
        <f>D5</f>
        <v>44348</v>
      </c>
      <c r="G5" s="94" t="str">
        <f>C5</f>
        <v xml:space="preserve"> 01.01.2021</v>
      </c>
      <c r="H5" s="6">
        <f>D5</f>
        <v>44348</v>
      </c>
      <c r="I5" s="6" t="str">
        <f>C5</f>
        <v xml:space="preserve"> 01.01.2021</v>
      </c>
      <c r="J5" s="6">
        <f>D5</f>
        <v>44348</v>
      </c>
      <c r="K5" s="6" t="str">
        <f>C5</f>
        <v xml:space="preserve"> 01.01.2021</v>
      </c>
      <c r="L5" s="6">
        <f>D5</f>
        <v>44348</v>
      </c>
      <c r="M5" s="96" t="str">
        <f>C5</f>
        <v xml:space="preserve"> 01.01.2021</v>
      </c>
      <c r="N5" s="52">
        <f>D5</f>
        <v>44348</v>
      </c>
      <c r="O5" s="96" t="str">
        <f>E5</f>
        <v xml:space="preserve"> 01.01.2021</v>
      </c>
      <c r="P5" s="52">
        <f>F5</f>
        <v>44348</v>
      </c>
      <c r="Q5" s="197"/>
      <c r="R5" s="197"/>
    </row>
    <row r="6" spans="1:18" ht="15.75" customHeight="1" x14ac:dyDescent="0.25">
      <c r="A6" s="94">
        <v>1</v>
      </c>
      <c r="B6" s="98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59">
        <v>9</v>
      </c>
      <c r="J6" s="59">
        <v>10</v>
      </c>
      <c r="K6" s="59">
        <v>11</v>
      </c>
      <c r="L6" s="96">
        <v>12</v>
      </c>
      <c r="M6" s="96">
        <v>13</v>
      </c>
      <c r="N6" s="96">
        <v>14</v>
      </c>
      <c r="O6" s="96">
        <v>15</v>
      </c>
      <c r="P6" s="96">
        <v>16</v>
      </c>
      <c r="Q6" s="97"/>
      <c r="R6" s="97"/>
    </row>
    <row r="7" spans="1:18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89096.4</v>
      </c>
      <c r="G7" s="53" t="s">
        <v>16</v>
      </c>
      <c r="H7" s="53" t="s">
        <v>16</v>
      </c>
      <c r="I7" s="54">
        <v>22304</v>
      </c>
      <c r="J7" s="121">
        <v>23370</v>
      </c>
      <c r="K7" s="56" t="s">
        <v>16</v>
      </c>
      <c r="L7" s="56"/>
      <c r="M7" s="54">
        <f>'[1]01.05.2018'!N7</f>
        <v>2685.86</v>
      </c>
      <c r="N7" s="57">
        <f>M7</f>
        <v>2685.86</v>
      </c>
      <c r="O7" s="54">
        <v>12938.26</v>
      </c>
      <c r="P7" s="119">
        <v>11759.9</v>
      </c>
      <c r="Q7" s="43"/>
      <c r="R7" s="43"/>
    </row>
    <row r="8" spans="1:18" ht="17.25" customHeight="1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19">
        <v>2990.4</v>
      </c>
      <c r="G8" s="53" t="s">
        <v>16</v>
      </c>
      <c r="H8" s="53" t="s">
        <v>16</v>
      </c>
      <c r="I8" s="56" t="s">
        <v>16</v>
      </c>
      <c r="J8" s="56" t="s">
        <v>16</v>
      </c>
      <c r="K8" s="56" t="s">
        <v>16</v>
      </c>
      <c r="L8" s="56"/>
      <c r="M8" s="53" t="s">
        <v>16</v>
      </c>
      <c r="N8" s="53" t="s">
        <v>16</v>
      </c>
      <c r="O8" s="53" t="s">
        <v>16</v>
      </c>
      <c r="P8" s="53" t="s">
        <v>16</v>
      </c>
      <c r="Q8" s="43"/>
      <c r="R8" s="39"/>
    </row>
    <row r="9" spans="1:18" ht="44.25" customHeight="1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1">
        <v>86024</v>
      </c>
      <c r="G9" s="53" t="s">
        <v>16</v>
      </c>
      <c r="H9" s="53" t="s">
        <v>16</v>
      </c>
      <c r="I9" s="56" t="s">
        <v>16</v>
      </c>
      <c r="J9" s="56" t="s">
        <v>16</v>
      </c>
      <c r="K9" s="56" t="s">
        <v>16</v>
      </c>
      <c r="L9" s="56"/>
      <c r="M9" s="53" t="s">
        <v>16</v>
      </c>
      <c r="N9" s="53" t="s">
        <v>16</v>
      </c>
      <c r="O9" s="53" t="s">
        <v>16</v>
      </c>
      <c r="P9" s="53" t="s">
        <v>16</v>
      </c>
      <c r="Q9" s="43"/>
      <c r="R9" s="39"/>
    </row>
    <row r="10" spans="1:18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19">
        <v>82</v>
      </c>
      <c r="G10" s="53" t="s">
        <v>16</v>
      </c>
      <c r="H10" s="53" t="s">
        <v>16</v>
      </c>
      <c r="I10" s="56" t="s">
        <v>16</v>
      </c>
      <c r="J10" s="56" t="s">
        <v>16</v>
      </c>
      <c r="K10" s="56" t="s">
        <v>16</v>
      </c>
      <c r="L10" s="56"/>
      <c r="M10" s="53" t="s">
        <v>16</v>
      </c>
      <c r="N10" s="53" t="s">
        <v>16</v>
      </c>
      <c r="O10" s="53" t="s">
        <v>16</v>
      </c>
      <c r="P10" s="53" t="s">
        <v>16</v>
      </c>
      <c r="Q10" s="43"/>
      <c r="R10" s="39"/>
    </row>
    <row r="11" spans="1:18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19">
        <v>15889</v>
      </c>
      <c r="G11" s="53" t="s">
        <v>24</v>
      </c>
      <c r="H11" s="53" t="s">
        <v>24</v>
      </c>
      <c r="I11" s="56" t="s">
        <v>16</v>
      </c>
      <c r="J11" s="56" t="s">
        <v>16</v>
      </c>
      <c r="K11" s="56">
        <v>0</v>
      </c>
      <c r="L11" s="120">
        <v>0</v>
      </c>
      <c r="M11" s="53" t="s">
        <v>16</v>
      </c>
      <c r="N11" s="53" t="s">
        <v>16</v>
      </c>
      <c r="O11" s="53" t="s">
        <v>16</v>
      </c>
      <c r="P11" s="53" t="s">
        <v>16</v>
      </c>
      <c r="Q11" s="43"/>
      <c r="R11" s="43"/>
    </row>
    <row r="12" spans="1:18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19">
        <v>220</v>
      </c>
      <c r="G12" s="53" t="s">
        <v>24</v>
      </c>
      <c r="H12" s="53" t="s">
        <v>24</v>
      </c>
      <c r="I12" s="56" t="s">
        <v>16</v>
      </c>
      <c r="J12" s="56" t="s">
        <v>16</v>
      </c>
      <c r="K12" s="56">
        <v>0</v>
      </c>
      <c r="L12" s="120">
        <v>0</v>
      </c>
      <c r="M12" s="53" t="s">
        <v>16</v>
      </c>
      <c r="N12" s="53" t="s">
        <v>16</v>
      </c>
      <c r="O12" s="53" t="s">
        <v>16</v>
      </c>
      <c r="P12" s="53" t="s">
        <v>16</v>
      </c>
      <c r="Q12" s="43"/>
      <c r="R12" s="43"/>
    </row>
    <row r="13" spans="1:18" ht="18" customHeight="1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19">
        <v>16806</v>
      </c>
      <c r="G13" s="53" t="s">
        <v>24</v>
      </c>
      <c r="H13" s="53" t="s">
        <v>24</v>
      </c>
      <c r="I13" s="56" t="s">
        <v>16</v>
      </c>
      <c r="J13" s="56" t="s">
        <v>16</v>
      </c>
      <c r="K13" s="56">
        <v>25.09</v>
      </c>
      <c r="L13" s="120">
        <v>32.65</v>
      </c>
      <c r="M13" s="53" t="s">
        <v>16</v>
      </c>
      <c r="N13" s="53" t="s">
        <v>16</v>
      </c>
      <c r="O13" s="53" t="s">
        <v>16</v>
      </c>
      <c r="P13" s="53" t="s">
        <v>16</v>
      </c>
      <c r="Q13" s="43"/>
      <c r="R13" s="43"/>
    </row>
    <row r="14" spans="1:18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19">
        <v>108</v>
      </c>
      <c r="G14" s="53" t="s">
        <v>24</v>
      </c>
      <c r="H14" s="53" t="s">
        <v>24</v>
      </c>
      <c r="I14" s="56" t="s">
        <v>16</v>
      </c>
      <c r="J14" s="56" t="s">
        <v>16</v>
      </c>
      <c r="K14" s="56">
        <v>0</v>
      </c>
      <c r="L14" s="120">
        <v>0</v>
      </c>
      <c r="M14" s="53" t="s">
        <v>16</v>
      </c>
      <c r="N14" s="53" t="s">
        <v>16</v>
      </c>
      <c r="O14" s="53" t="s">
        <v>16</v>
      </c>
      <c r="P14" s="53" t="s">
        <v>16</v>
      </c>
      <c r="Q14" s="43"/>
      <c r="R14" s="43"/>
    </row>
    <row r="15" spans="1:18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19">
        <v>46517</v>
      </c>
      <c r="G15" s="53" t="s">
        <v>29</v>
      </c>
      <c r="H15" s="53" t="s">
        <v>29</v>
      </c>
      <c r="I15" s="56" t="s">
        <v>16</v>
      </c>
      <c r="J15" s="56" t="s">
        <v>16</v>
      </c>
      <c r="K15" s="56">
        <v>209.4</v>
      </c>
      <c r="L15" s="120">
        <v>209.4</v>
      </c>
      <c r="M15" s="53" t="s">
        <v>16</v>
      </c>
      <c r="N15" s="53" t="s">
        <v>16</v>
      </c>
      <c r="O15" s="53" t="s">
        <v>16</v>
      </c>
      <c r="P15" s="53" t="s">
        <v>16</v>
      </c>
      <c r="Q15" s="43"/>
      <c r="R15" s="43"/>
    </row>
    <row r="16" spans="1:18" ht="17.25" customHeight="1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 t="s">
        <v>31</v>
      </c>
      <c r="G16" s="53" t="s">
        <v>32</v>
      </c>
      <c r="H16" s="53" t="s">
        <v>29</v>
      </c>
      <c r="I16" s="56" t="s">
        <v>16</v>
      </c>
      <c r="J16" s="56" t="s">
        <v>16</v>
      </c>
      <c r="K16" s="56"/>
      <c r="L16" s="120"/>
      <c r="M16" s="53" t="s">
        <v>16</v>
      </c>
      <c r="N16" s="53" t="s">
        <v>16</v>
      </c>
      <c r="O16" s="53" t="s">
        <v>16</v>
      </c>
      <c r="P16" s="53" t="s">
        <v>16</v>
      </c>
      <c r="Q16" s="43"/>
      <c r="R16" s="43"/>
    </row>
    <row r="17" spans="1:18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19">
        <v>57832</v>
      </c>
      <c r="G17" s="53" t="s">
        <v>29</v>
      </c>
      <c r="H17" s="53" t="s">
        <v>29</v>
      </c>
      <c r="I17" s="56" t="s">
        <v>16</v>
      </c>
      <c r="J17" s="56" t="s">
        <v>16</v>
      </c>
      <c r="K17" s="56">
        <v>4.3499999999999996</v>
      </c>
      <c r="L17" s="120">
        <v>0</v>
      </c>
      <c r="M17" s="53" t="s">
        <v>16</v>
      </c>
      <c r="N17" s="53" t="s">
        <v>16</v>
      </c>
      <c r="O17" s="53" t="s">
        <v>16</v>
      </c>
      <c r="P17" s="53" t="s">
        <v>16</v>
      </c>
      <c r="Q17" s="43"/>
      <c r="R17" s="43"/>
    </row>
    <row r="18" spans="1:18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19">
        <v>8559</v>
      </c>
      <c r="G18" s="53" t="str">
        <f>'[4]01.01.2016'!H19</f>
        <v>-</v>
      </c>
      <c r="H18" s="53" t="s">
        <v>24</v>
      </c>
      <c r="I18" s="56" t="s">
        <v>16</v>
      </c>
      <c r="J18" s="56" t="s">
        <v>16</v>
      </c>
      <c r="K18" s="56">
        <v>0</v>
      </c>
      <c r="L18" s="120">
        <v>0</v>
      </c>
      <c r="M18" s="53" t="s">
        <v>16</v>
      </c>
      <c r="N18" s="53" t="s">
        <v>16</v>
      </c>
      <c r="O18" s="53" t="s">
        <v>16</v>
      </c>
      <c r="P18" s="53" t="s">
        <v>16</v>
      </c>
      <c r="Q18" s="43"/>
      <c r="R18" s="43"/>
    </row>
    <row r="19" spans="1:18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19">
        <v>4789</v>
      </c>
      <c r="G19" s="53" t="s">
        <v>29</v>
      </c>
      <c r="H19" s="53" t="s">
        <v>29</v>
      </c>
      <c r="I19" s="56" t="s">
        <v>16</v>
      </c>
      <c r="J19" s="56" t="s">
        <v>16</v>
      </c>
      <c r="K19" s="56">
        <v>0</v>
      </c>
      <c r="L19" s="120">
        <v>0</v>
      </c>
      <c r="M19" s="53" t="s">
        <v>16</v>
      </c>
      <c r="N19" s="53" t="s">
        <v>16</v>
      </c>
      <c r="O19" s="53" t="s">
        <v>16</v>
      </c>
      <c r="P19" s="53" t="s">
        <v>16</v>
      </c>
      <c r="Q19" s="43"/>
      <c r="R19" s="43"/>
    </row>
    <row r="20" spans="1:18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19">
        <v>94</v>
      </c>
      <c r="G20" s="53" t="s">
        <v>29</v>
      </c>
      <c r="H20" s="53" t="s">
        <v>29</v>
      </c>
      <c r="I20" s="56" t="s">
        <v>16</v>
      </c>
      <c r="J20" s="56" t="s">
        <v>16</v>
      </c>
      <c r="K20" s="56">
        <v>0</v>
      </c>
      <c r="L20" s="120">
        <v>5.52</v>
      </c>
      <c r="M20" s="53" t="s">
        <v>16</v>
      </c>
      <c r="N20" s="53" t="s">
        <v>16</v>
      </c>
      <c r="O20" s="53" t="s">
        <v>16</v>
      </c>
      <c r="P20" s="53" t="s">
        <v>16</v>
      </c>
      <c r="Q20" s="43"/>
      <c r="R20" s="43"/>
    </row>
    <row r="21" spans="1:18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19">
        <v>1186</v>
      </c>
      <c r="G21" s="53" t="s">
        <v>24</v>
      </c>
      <c r="H21" s="53" t="s">
        <v>24</v>
      </c>
      <c r="I21" s="56" t="s">
        <v>16</v>
      </c>
      <c r="J21" s="56" t="s">
        <v>16</v>
      </c>
      <c r="K21" s="56">
        <v>0</v>
      </c>
      <c r="L21" s="120">
        <v>0</v>
      </c>
      <c r="M21" s="53" t="s">
        <v>16</v>
      </c>
      <c r="N21" s="53" t="s">
        <v>16</v>
      </c>
      <c r="O21" s="53" t="s">
        <v>16</v>
      </c>
      <c r="P21" s="53" t="s">
        <v>16</v>
      </c>
      <c r="Q21" s="43"/>
      <c r="R21" s="43"/>
    </row>
    <row r="22" spans="1:18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19">
        <v>116</v>
      </c>
      <c r="G22" s="53" t="s">
        <v>24</v>
      </c>
      <c r="H22" s="53" t="s">
        <v>24</v>
      </c>
      <c r="I22" s="56" t="s">
        <v>16</v>
      </c>
      <c r="J22" s="56" t="s">
        <v>16</v>
      </c>
      <c r="K22" s="56">
        <v>0</v>
      </c>
      <c r="L22" s="120">
        <v>0</v>
      </c>
      <c r="M22" s="53" t="s">
        <v>16</v>
      </c>
      <c r="N22" s="53" t="s">
        <v>16</v>
      </c>
      <c r="O22" s="53" t="s">
        <v>16</v>
      </c>
      <c r="P22" s="53" t="s">
        <v>16</v>
      </c>
      <c r="Q22" s="43"/>
      <c r="R22" s="43"/>
    </row>
    <row r="23" spans="1:18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19">
        <v>1770</v>
      </c>
      <c r="G23" s="53" t="s">
        <v>24</v>
      </c>
      <c r="H23" s="53" t="s">
        <v>24</v>
      </c>
      <c r="I23" s="56" t="s">
        <v>16</v>
      </c>
      <c r="J23" s="56" t="s">
        <v>16</v>
      </c>
      <c r="K23" s="56">
        <v>4.95</v>
      </c>
      <c r="L23" s="120">
        <v>4.95</v>
      </c>
      <c r="M23" s="53" t="s">
        <v>16</v>
      </c>
      <c r="N23" s="53" t="s">
        <v>16</v>
      </c>
      <c r="O23" s="53" t="s">
        <v>16</v>
      </c>
      <c r="P23" s="53" t="s">
        <v>16</v>
      </c>
      <c r="Q23" s="43"/>
      <c r="R23" s="43"/>
    </row>
    <row r="24" spans="1:18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19">
        <v>69</v>
      </c>
      <c r="G24" s="53" t="s">
        <v>24</v>
      </c>
      <c r="H24" s="53" t="s">
        <v>24</v>
      </c>
      <c r="I24" s="56" t="s">
        <v>16</v>
      </c>
      <c r="J24" s="56" t="s">
        <v>16</v>
      </c>
      <c r="K24" s="56">
        <v>0</v>
      </c>
      <c r="L24" s="120">
        <v>0</v>
      </c>
      <c r="M24" s="53" t="s">
        <v>16</v>
      </c>
      <c r="N24" s="53" t="s">
        <v>16</v>
      </c>
      <c r="O24" s="53" t="s">
        <v>16</v>
      </c>
      <c r="P24" s="53" t="s">
        <v>16</v>
      </c>
      <c r="Q24" s="43"/>
      <c r="R24" s="43"/>
    </row>
    <row r="25" spans="1:18" ht="15.75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56" t="s">
        <v>16</v>
      </c>
      <c r="J25" s="56" t="s">
        <v>16</v>
      </c>
      <c r="K25" s="56" t="s">
        <v>29</v>
      </c>
      <c r="L25" s="56" t="s">
        <v>29</v>
      </c>
      <c r="M25" s="53" t="s">
        <v>16</v>
      </c>
      <c r="N25" s="53" t="s">
        <v>16</v>
      </c>
      <c r="O25" s="53" t="s">
        <v>16</v>
      </c>
      <c r="P25" s="53" t="s">
        <v>16</v>
      </c>
      <c r="Q25" s="43"/>
      <c r="R25" s="43"/>
    </row>
    <row r="26" spans="1:18" ht="15.75" x14ac:dyDescent="0.25">
      <c r="A26" s="14">
        <v>17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56" t="s">
        <v>16</v>
      </c>
      <c r="J26" s="56" t="s">
        <v>16</v>
      </c>
      <c r="K26" s="56" t="s">
        <v>29</v>
      </c>
      <c r="L26" s="56" t="s">
        <v>29</v>
      </c>
      <c r="M26" s="53" t="s">
        <v>24</v>
      </c>
      <c r="N26" s="53" t="s">
        <v>24</v>
      </c>
      <c r="O26" s="53" t="s">
        <v>24</v>
      </c>
      <c r="P26" s="53" t="s">
        <v>24</v>
      </c>
      <c r="Q26" s="43"/>
      <c r="R26" s="97"/>
    </row>
    <row r="27" spans="1:18" ht="15.75" x14ac:dyDescent="0.25">
      <c r="A27" s="14">
        <f t="shared" si="0"/>
        <v>18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56" t="s">
        <v>16</v>
      </c>
      <c r="J27" s="56" t="s">
        <v>16</v>
      </c>
      <c r="K27" s="56">
        <v>36.72</v>
      </c>
      <c r="L27" s="56" t="s">
        <v>29</v>
      </c>
      <c r="M27" s="53" t="s">
        <v>16</v>
      </c>
      <c r="N27" s="53" t="s">
        <v>16</v>
      </c>
      <c r="O27" s="53" t="s">
        <v>16</v>
      </c>
      <c r="P27" s="53" t="s">
        <v>16</v>
      </c>
      <c r="Q27" s="43"/>
      <c r="R27" s="43"/>
    </row>
    <row r="28" spans="1:18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243051.4</v>
      </c>
      <c r="G28" s="86">
        <f>SUM(G7:G27)</f>
        <v>3575.81</v>
      </c>
      <c r="H28" s="86">
        <f>SUM(H7:H27)</f>
        <v>3575.81</v>
      </c>
      <c r="I28" s="86">
        <f>SUM(I7)</f>
        <v>22304</v>
      </c>
      <c r="J28" s="86">
        <f>SUM(J7)</f>
        <v>23370</v>
      </c>
      <c r="K28" s="86">
        <f>SUM(K11:K27)</f>
        <v>280.51</v>
      </c>
      <c r="L28" s="86">
        <f>SUM(L11:L27)</f>
        <v>252.52</v>
      </c>
      <c r="M28" s="86">
        <f>SUM(M7:M26)</f>
        <v>2685.86</v>
      </c>
      <c r="N28" s="21">
        <f>SUM(N7:N26)</f>
        <v>2685.86</v>
      </c>
      <c r="O28" s="21">
        <f>SUM(O7:O26)</f>
        <v>12938.26</v>
      </c>
      <c r="P28" s="21">
        <f>SUM(P7:P26)</f>
        <v>11759.9</v>
      </c>
      <c r="Q28" s="43"/>
      <c r="R28" s="43"/>
    </row>
    <row r="29" spans="1:18" ht="15.75" x14ac:dyDescent="0.25">
      <c r="A29" s="97"/>
      <c r="B29" s="111"/>
      <c r="C29" s="60"/>
      <c r="D29" s="60"/>
      <c r="E29" s="60"/>
      <c r="F29" s="87"/>
      <c r="G29" s="60"/>
      <c r="H29" s="60"/>
      <c r="I29" s="60"/>
      <c r="J29" s="60"/>
      <c r="K29" s="60"/>
      <c r="L29" s="60"/>
      <c r="M29" s="60"/>
      <c r="N29" s="24"/>
      <c r="O29" s="24"/>
      <c r="P29" s="24"/>
      <c r="Q29" s="40"/>
      <c r="R29" s="40"/>
    </row>
    <row r="30" spans="1:18" ht="15.75" x14ac:dyDescent="0.25">
      <c r="A30" s="97"/>
      <c r="B30" s="11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40"/>
    </row>
    <row r="31" spans="1:18" ht="15.75" x14ac:dyDescent="0.25">
      <c r="A31" s="97"/>
      <c r="B31" s="112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97"/>
      <c r="B32" s="99" t="s">
        <v>45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97"/>
      <c r="B33" s="99" t="s">
        <v>56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97"/>
      <c r="B34" s="113" t="s">
        <v>57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5.75" x14ac:dyDescent="0.25">
      <c r="A35" s="97"/>
      <c r="B35" s="99" t="s">
        <v>48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5.75" x14ac:dyDescent="0.25">
      <c r="A36" s="97"/>
      <c r="B36" s="99" t="s">
        <v>60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6.5" thickBot="1" x14ac:dyDescent="0.3">
      <c r="A37" s="97"/>
      <c r="B37" s="99" t="s">
        <v>66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 x14ac:dyDescent="0.3">
      <c r="A38" s="97"/>
      <c r="B38" s="188" t="s">
        <v>59</v>
      </c>
      <c r="C38" s="189"/>
      <c r="D38" s="189"/>
      <c r="E38" s="189"/>
      <c r="F38" s="189"/>
      <c r="G38" s="189"/>
      <c r="H38" s="190"/>
      <c r="I38" s="24"/>
      <c r="J38" s="24"/>
      <c r="K38" s="24"/>
      <c r="L38" s="24"/>
      <c r="M38" s="24"/>
      <c r="N38" s="24"/>
      <c r="O38" s="24"/>
      <c r="P38" s="24"/>
    </row>
    <row r="39" spans="1:16" ht="75.75" thickBot="1" x14ac:dyDescent="0.3">
      <c r="A39" s="97"/>
      <c r="B39" s="11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95"/>
      <c r="L39" s="95"/>
      <c r="M39" s="95"/>
      <c r="N39" s="24"/>
      <c r="O39" s="24"/>
      <c r="P39" s="24"/>
    </row>
    <row r="40" spans="1:16" ht="15.75" x14ac:dyDescent="0.25">
      <c r="A40" s="97"/>
      <c r="B40" s="1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97"/>
      <c r="B41" s="115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45" customFormat="1" x14ac:dyDescent="0.25">
      <c r="B42" s="116" t="s">
        <v>51</v>
      </c>
      <c r="C42" s="47"/>
      <c r="D42" s="47"/>
      <c r="E42" s="47"/>
      <c r="F42" s="47"/>
      <c r="G42" s="48"/>
      <c r="L42" s="49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8">
    <mergeCell ref="B38:H38"/>
    <mergeCell ref="D39:J39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F28" sqref="F28"/>
    </sheetView>
  </sheetViews>
  <sheetFormatPr defaultRowHeight="15" outlineLevelRow="1" x14ac:dyDescent="0.25"/>
  <cols>
    <col min="1" max="1" width="7.42578125" style="2" customWidth="1"/>
    <col min="2" max="2" width="32.5703125" style="123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8" width="12.7109375" style="2" customWidth="1"/>
    <col min="9" max="9" width="12.7109375" style="130" customWidth="1"/>
    <col min="10" max="11" width="11.7109375" style="130" customWidth="1"/>
    <col min="12" max="12" width="13.42578125" style="130" customWidth="1"/>
    <col min="13" max="13" width="11.7109375" style="130" customWidth="1"/>
    <col min="14" max="16" width="13.5703125" style="130" customWidth="1"/>
  </cols>
  <sheetData>
    <row r="1" spans="1:16" x14ac:dyDescent="0.25">
      <c r="A1" s="181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41"/>
      <c r="P1" s="141"/>
    </row>
    <row r="2" spans="1:16" x14ac:dyDescent="0.25">
      <c r="O2" s="142"/>
      <c r="P2" s="143" t="s">
        <v>1</v>
      </c>
    </row>
    <row r="3" spans="1:16" ht="57.75" customHeight="1" x14ac:dyDescent="0.25">
      <c r="A3" s="173" t="s">
        <v>2</v>
      </c>
      <c r="B3" s="173" t="s">
        <v>3</v>
      </c>
      <c r="C3" s="199" t="s">
        <v>4</v>
      </c>
      <c r="D3" s="200"/>
      <c r="E3" s="199" t="s">
        <v>5</v>
      </c>
      <c r="F3" s="200"/>
      <c r="G3" s="183" t="s">
        <v>6</v>
      </c>
      <c r="H3" s="184"/>
      <c r="I3" s="206" t="s">
        <v>68</v>
      </c>
      <c r="J3" s="207"/>
      <c r="K3" s="207"/>
      <c r="L3" s="208"/>
      <c r="M3" s="209" t="s">
        <v>69</v>
      </c>
      <c r="N3" s="209"/>
      <c r="O3" s="210" t="s">
        <v>9</v>
      </c>
      <c r="P3" s="210"/>
    </row>
    <row r="4" spans="1:16" ht="15.75" x14ac:dyDescent="0.25">
      <c r="A4" s="173"/>
      <c r="B4" s="173"/>
      <c r="C4" s="201"/>
      <c r="D4" s="202"/>
      <c r="E4" s="201"/>
      <c r="F4" s="202"/>
      <c r="G4" s="185"/>
      <c r="H4" s="186"/>
      <c r="I4" s="211" t="s">
        <v>11</v>
      </c>
      <c r="J4" s="212"/>
      <c r="K4" s="211" t="s">
        <v>12</v>
      </c>
      <c r="L4" s="212"/>
      <c r="M4" s="209" t="s">
        <v>11</v>
      </c>
      <c r="N4" s="209"/>
      <c r="O4" s="209" t="s">
        <v>11</v>
      </c>
      <c r="P4" s="209"/>
    </row>
    <row r="5" spans="1:16" ht="31.5" x14ac:dyDescent="0.25">
      <c r="A5" s="173"/>
      <c r="B5" s="173"/>
      <c r="C5" s="126" t="s">
        <v>62</v>
      </c>
      <c r="D5" s="52">
        <v>44378</v>
      </c>
      <c r="E5" s="126" t="str">
        <f>C5</f>
        <v xml:space="preserve"> 01.01.2021</v>
      </c>
      <c r="F5" s="52">
        <f>D5</f>
        <v>44378</v>
      </c>
      <c r="G5" s="124" t="str">
        <f>C5</f>
        <v xml:space="preserve"> 01.01.2021</v>
      </c>
      <c r="H5" s="6">
        <f>D5</f>
        <v>44378</v>
      </c>
      <c r="I5" s="131" t="str">
        <f>C5</f>
        <v xml:space="preserve"> 01.01.2021</v>
      </c>
      <c r="J5" s="131">
        <f>D5</f>
        <v>44378</v>
      </c>
      <c r="K5" s="131" t="str">
        <f>C5</f>
        <v xml:space="preserve"> 01.01.2021</v>
      </c>
      <c r="L5" s="131">
        <f>D5</f>
        <v>44378</v>
      </c>
      <c r="M5" s="133" t="str">
        <f>C5</f>
        <v xml:space="preserve"> 01.01.2021</v>
      </c>
      <c r="N5" s="144">
        <f>D5</f>
        <v>44378</v>
      </c>
      <c r="O5" s="133" t="str">
        <f>E5</f>
        <v xml:space="preserve"> 01.01.2021</v>
      </c>
      <c r="P5" s="144">
        <f>F5</f>
        <v>44378</v>
      </c>
    </row>
    <row r="6" spans="1:16" ht="15.75" x14ac:dyDescent="0.25">
      <c r="A6" s="124">
        <v>1</v>
      </c>
      <c r="B6" s="124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32">
        <v>9</v>
      </c>
      <c r="J6" s="132">
        <v>10</v>
      </c>
      <c r="K6" s="132">
        <v>11</v>
      </c>
      <c r="L6" s="133">
        <v>12</v>
      </c>
      <c r="M6" s="133">
        <v>13</v>
      </c>
      <c r="N6" s="133">
        <v>14</v>
      </c>
      <c r="O6" s="133">
        <v>15</v>
      </c>
      <c r="P6" s="133">
        <v>16</v>
      </c>
    </row>
    <row r="7" spans="1:16" ht="15.75" x14ac:dyDescent="0.25">
      <c r="A7" s="9">
        <v>1</v>
      </c>
      <c r="B7" s="105" t="s">
        <v>15</v>
      </c>
      <c r="C7" s="53" t="s">
        <v>16</v>
      </c>
      <c r="D7" s="53" t="s">
        <v>16</v>
      </c>
      <c r="E7" s="53">
        <f>E8+E10+E9</f>
        <v>76856.359219999998</v>
      </c>
      <c r="F7" s="53">
        <f>F8+F10+F9</f>
        <v>89096.4</v>
      </c>
      <c r="G7" s="53" t="s">
        <v>16</v>
      </c>
      <c r="H7" s="53" t="s">
        <v>16</v>
      </c>
      <c r="I7" s="134">
        <v>22304</v>
      </c>
      <c r="J7" s="135">
        <v>23370</v>
      </c>
      <c r="K7" s="134" t="s">
        <v>16</v>
      </c>
      <c r="L7" s="134"/>
      <c r="M7" s="134">
        <f>'[1]01.05.2018'!N7</f>
        <v>2685.86</v>
      </c>
      <c r="N7" s="145">
        <f>M7</f>
        <v>2685.86</v>
      </c>
      <c r="O7" s="134">
        <v>12938.26</v>
      </c>
      <c r="P7" s="128">
        <f>[11]Прил.3!$D$8</f>
        <v>13790</v>
      </c>
    </row>
    <row r="8" spans="1:16" ht="31.5" x14ac:dyDescent="0.25">
      <c r="A8" s="14" t="s">
        <v>17</v>
      </c>
      <c r="B8" s="106" t="s">
        <v>18</v>
      </c>
      <c r="C8" s="53" t="s">
        <v>16</v>
      </c>
      <c r="D8" s="53" t="s">
        <v>16</v>
      </c>
      <c r="E8" s="55">
        <v>3565.9875000000002</v>
      </c>
      <c r="F8" s="119">
        <v>2990.4</v>
      </c>
      <c r="G8" s="53" t="s">
        <v>16</v>
      </c>
      <c r="H8" s="53" t="s">
        <v>16</v>
      </c>
      <c r="I8" s="134" t="s">
        <v>16</v>
      </c>
      <c r="J8" s="134" t="s">
        <v>16</v>
      </c>
      <c r="K8" s="134" t="s">
        <v>16</v>
      </c>
      <c r="L8" s="134"/>
      <c r="M8" s="134" t="s">
        <v>16</v>
      </c>
      <c r="N8" s="134" t="s">
        <v>16</v>
      </c>
      <c r="O8" s="134" t="s">
        <v>16</v>
      </c>
      <c r="P8" s="134" t="s">
        <v>16</v>
      </c>
    </row>
    <row r="9" spans="1:16" ht="47.25" x14ac:dyDescent="0.25">
      <c r="A9" s="14" t="s">
        <v>19</v>
      </c>
      <c r="B9" s="107" t="s">
        <v>20</v>
      </c>
      <c r="C9" s="53" t="s">
        <v>16</v>
      </c>
      <c r="D9" s="53" t="s">
        <v>16</v>
      </c>
      <c r="E9" s="53">
        <v>73193.207339999994</v>
      </c>
      <c r="F9" s="11">
        <v>86024</v>
      </c>
      <c r="G9" s="53" t="s">
        <v>16</v>
      </c>
      <c r="H9" s="53" t="s">
        <v>16</v>
      </c>
      <c r="I9" s="134" t="s">
        <v>16</v>
      </c>
      <c r="J9" s="134" t="s">
        <v>16</v>
      </c>
      <c r="K9" s="134" t="s">
        <v>16</v>
      </c>
      <c r="L9" s="134"/>
      <c r="M9" s="134" t="s">
        <v>16</v>
      </c>
      <c r="N9" s="134" t="s">
        <v>16</v>
      </c>
      <c r="O9" s="134" t="s">
        <v>16</v>
      </c>
      <c r="P9" s="134" t="s">
        <v>16</v>
      </c>
    </row>
    <row r="10" spans="1:16" ht="15.75" x14ac:dyDescent="0.25">
      <c r="A10" s="14" t="s">
        <v>21</v>
      </c>
      <c r="B10" s="108" t="s">
        <v>22</v>
      </c>
      <c r="C10" s="53" t="s">
        <v>16</v>
      </c>
      <c r="D10" s="53" t="s">
        <v>16</v>
      </c>
      <c r="E10" s="55">
        <v>97.164379999999994</v>
      </c>
      <c r="F10" s="119">
        <v>82</v>
      </c>
      <c r="G10" s="53" t="s">
        <v>16</v>
      </c>
      <c r="H10" s="53" t="s">
        <v>16</v>
      </c>
      <c r="I10" s="134" t="s">
        <v>16</v>
      </c>
      <c r="J10" s="134" t="s">
        <v>16</v>
      </c>
      <c r="K10" s="134" t="s">
        <v>16</v>
      </c>
      <c r="L10" s="134"/>
      <c r="M10" s="134" t="s">
        <v>16</v>
      </c>
      <c r="N10" s="134" t="s">
        <v>16</v>
      </c>
      <c r="O10" s="134" t="s">
        <v>16</v>
      </c>
      <c r="P10" s="134" t="s">
        <v>16</v>
      </c>
    </row>
    <row r="11" spans="1:16" ht="15.75" x14ac:dyDescent="0.25">
      <c r="A11" s="14">
        <v>2</v>
      </c>
      <c r="B11" s="109" t="s">
        <v>23</v>
      </c>
      <c r="C11" s="53">
        <v>5464.92</v>
      </c>
      <c r="D11" s="11">
        <f>[10]Свод!$I$7</f>
        <v>5464.92</v>
      </c>
      <c r="E11" s="55">
        <v>15889</v>
      </c>
      <c r="F11" s="119">
        <v>15889</v>
      </c>
      <c r="G11" s="53" t="s">
        <v>24</v>
      </c>
      <c r="H11" s="53" t="s">
        <v>24</v>
      </c>
      <c r="I11" s="134" t="s">
        <v>16</v>
      </c>
      <c r="J11" s="134" t="s">
        <v>16</v>
      </c>
      <c r="K11" s="134">
        <v>0</v>
      </c>
      <c r="L11" s="129">
        <v>0</v>
      </c>
      <c r="M11" s="134" t="s">
        <v>16</v>
      </c>
      <c r="N11" s="134" t="s">
        <v>16</v>
      </c>
      <c r="O11" s="134" t="s">
        <v>16</v>
      </c>
      <c r="P11" s="134" t="s">
        <v>16</v>
      </c>
    </row>
    <row r="12" spans="1:16" ht="15.75" x14ac:dyDescent="0.25">
      <c r="A12" s="14">
        <f>A11+1</f>
        <v>3</v>
      </c>
      <c r="B12" s="109" t="s">
        <v>25</v>
      </c>
      <c r="C12" s="53">
        <v>588.1</v>
      </c>
      <c r="D12" s="11">
        <f>[10]Свод!$I$8</f>
        <v>553.79999999999973</v>
      </c>
      <c r="E12" s="55">
        <v>239</v>
      </c>
      <c r="F12" s="119">
        <v>220</v>
      </c>
      <c r="G12" s="53" t="s">
        <v>24</v>
      </c>
      <c r="H12" s="53" t="s">
        <v>24</v>
      </c>
      <c r="I12" s="134" t="s">
        <v>16</v>
      </c>
      <c r="J12" s="134" t="s">
        <v>16</v>
      </c>
      <c r="K12" s="134">
        <v>0</v>
      </c>
      <c r="L12" s="129">
        <v>0</v>
      </c>
      <c r="M12" s="134" t="s">
        <v>16</v>
      </c>
      <c r="N12" s="134" t="s">
        <v>16</v>
      </c>
      <c r="O12" s="134" t="s">
        <v>16</v>
      </c>
      <c r="P12" s="134" t="s">
        <v>16</v>
      </c>
    </row>
    <row r="13" spans="1:16" ht="15.75" x14ac:dyDescent="0.25">
      <c r="A13" s="14">
        <f>A12+1</f>
        <v>4</v>
      </c>
      <c r="B13" s="109" t="s">
        <v>26</v>
      </c>
      <c r="C13" s="53">
        <v>15202.4</v>
      </c>
      <c r="D13" s="11">
        <f>[10]Свод!$I$9</f>
        <v>14679.2</v>
      </c>
      <c r="E13" s="55">
        <v>18286</v>
      </c>
      <c r="F13" s="119">
        <v>16806</v>
      </c>
      <c r="G13" s="53" t="s">
        <v>24</v>
      </c>
      <c r="H13" s="53" t="s">
        <v>24</v>
      </c>
      <c r="I13" s="134" t="s">
        <v>16</v>
      </c>
      <c r="J13" s="134" t="s">
        <v>16</v>
      </c>
      <c r="K13" s="134">
        <v>25.09</v>
      </c>
      <c r="L13" s="129">
        <f>'[12]01.07.21'!$D$9</f>
        <v>30.25</v>
      </c>
      <c r="M13" s="134" t="s">
        <v>16</v>
      </c>
      <c r="N13" s="134" t="s">
        <v>16</v>
      </c>
      <c r="O13" s="134" t="s">
        <v>16</v>
      </c>
      <c r="P13" s="134" t="s">
        <v>16</v>
      </c>
    </row>
    <row r="14" spans="1:16" ht="31.5" x14ac:dyDescent="0.25">
      <c r="A14" s="14">
        <f>A13+1</f>
        <v>5</v>
      </c>
      <c r="B14" s="109" t="s">
        <v>27</v>
      </c>
      <c r="C14" s="53">
        <v>11435.4</v>
      </c>
      <c r="D14" s="11">
        <f>[10]Свод!$I$10</f>
        <v>12336.699999999999</v>
      </c>
      <c r="E14" s="55">
        <v>146</v>
      </c>
      <c r="F14" s="119">
        <v>108</v>
      </c>
      <c r="G14" s="53" t="s">
        <v>24</v>
      </c>
      <c r="H14" s="53" t="s">
        <v>24</v>
      </c>
      <c r="I14" s="134" t="s">
        <v>16</v>
      </c>
      <c r="J14" s="134" t="s">
        <v>16</v>
      </c>
      <c r="K14" s="134">
        <v>0</v>
      </c>
      <c r="L14" s="129">
        <v>0</v>
      </c>
      <c r="M14" s="134" t="s">
        <v>16</v>
      </c>
      <c r="N14" s="134" t="s">
        <v>16</v>
      </c>
      <c r="O14" s="134" t="s">
        <v>16</v>
      </c>
      <c r="P14" s="134" t="s">
        <v>16</v>
      </c>
    </row>
    <row r="15" spans="1:16" ht="15.75" x14ac:dyDescent="0.25">
      <c r="A15" s="14">
        <f>A14+1</f>
        <v>6</v>
      </c>
      <c r="B15" s="109" t="s">
        <v>28</v>
      </c>
      <c r="C15" s="53">
        <f>'[6]01.01.2020'!$D$15</f>
        <v>30846.32999999998</v>
      </c>
      <c r="D15" s="11">
        <f>[10]Свод!$I$11</f>
        <v>30846.329999999998</v>
      </c>
      <c r="E15" s="55">
        <v>46517</v>
      </c>
      <c r="F15" s="119">
        <v>46517</v>
      </c>
      <c r="G15" s="53" t="s">
        <v>29</v>
      </c>
      <c r="H15" s="53" t="s">
        <v>29</v>
      </c>
      <c r="I15" s="134" t="s">
        <v>16</v>
      </c>
      <c r="J15" s="134" t="s">
        <v>16</v>
      </c>
      <c r="K15" s="134">
        <v>209.4</v>
      </c>
      <c r="L15" s="129">
        <v>0</v>
      </c>
      <c r="M15" s="134" t="s">
        <v>16</v>
      </c>
      <c r="N15" s="134" t="s">
        <v>16</v>
      </c>
      <c r="O15" s="134" t="s">
        <v>16</v>
      </c>
      <c r="P15" s="134" t="s">
        <v>16</v>
      </c>
    </row>
    <row r="16" spans="1:16" ht="31.5" x14ac:dyDescent="0.25">
      <c r="A16" s="14">
        <f t="shared" ref="A16:A27" si="0">A15+1</f>
        <v>7</v>
      </c>
      <c r="B16" s="19" t="s">
        <v>30</v>
      </c>
      <c r="C16" s="53">
        <v>1989</v>
      </c>
      <c r="D16" s="11">
        <f>[10]Свод!$I$13</f>
        <v>1989.079</v>
      </c>
      <c r="E16" s="56" t="s">
        <v>31</v>
      </c>
      <c r="F16" s="120" t="s">
        <v>31</v>
      </c>
      <c r="G16" s="53" t="s">
        <v>32</v>
      </c>
      <c r="H16" s="53" t="s">
        <v>29</v>
      </c>
      <c r="I16" s="134" t="s">
        <v>16</v>
      </c>
      <c r="J16" s="134" t="s">
        <v>16</v>
      </c>
      <c r="K16" s="134"/>
      <c r="L16" s="129">
        <v>0</v>
      </c>
      <c r="M16" s="134" t="s">
        <v>16</v>
      </c>
      <c r="N16" s="134" t="s">
        <v>16</v>
      </c>
      <c r="O16" s="134" t="s">
        <v>16</v>
      </c>
      <c r="P16" s="134" t="s">
        <v>16</v>
      </c>
    </row>
    <row r="17" spans="1:16" ht="15.75" x14ac:dyDescent="0.25">
      <c r="A17" s="14">
        <f t="shared" si="0"/>
        <v>8</v>
      </c>
      <c r="B17" s="109" t="s">
        <v>33</v>
      </c>
      <c r="C17" s="53">
        <v>60416.3</v>
      </c>
      <c r="D17" s="12">
        <f>[10]Свод!$I$14</f>
        <v>59959.741509999993</v>
      </c>
      <c r="E17" s="55">
        <v>56451</v>
      </c>
      <c r="F17" s="119">
        <v>57832</v>
      </c>
      <c r="G17" s="53" t="s">
        <v>29</v>
      </c>
      <c r="H17" s="53" t="s">
        <v>29</v>
      </c>
      <c r="I17" s="134" t="s">
        <v>16</v>
      </c>
      <c r="J17" s="134" t="s">
        <v>16</v>
      </c>
      <c r="K17" s="134">
        <v>4.3499999999999996</v>
      </c>
      <c r="L17" s="129">
        <v>0</v>
      </c>
      <c r="M17" s="134" t="s">
        <v>16</v>
      </c>
      <c r="N17" s="134" t="s">
        <v>16</v>
      </c>
      <c r="O17" s="134" t="s">
        <v>16</v>
      </c>
      <c r="P17" s="134" t="s">
        <v>16</v>
      </c>
    </row>
    <row r="18" spans="1:16" ht="15.75" x14ac:dyDescent="0.25">
      <c r="A18" s="14">
        <f t="shared" si="0"/>
        <v>9</v>
      </c>
      <c r="B18" s="109" t="s">
        <v>34</v>
      </c>
      <c r="C18" s="53">
        <v>17029.099999999999</v>
      </c>
      <c r="D18" s="12">
        <f>[10]Свод!$I$15</f>
        <v>17029.099999999999</v>
      </c>
      <c r="E18" s="55">
        <v>8559</v>
      </c>
      <c r="F18" s="119">
        <v>8559</v>
      </c>
      <c r="G18" s="53" t="str">
        <f>'[4]01.01.2016'!H19</f>
        <v>-</v>
      </c>
      <c r="H18" s="53" t="s">
        <v>24</v>
      </c>
      <c r="I18" s="134" t="s">
        <v>16</v>
      </c>
      <c r="J18" s="134" t="s">
        <v>16</v>
      </c>
      <c r="K18" s="134">
        <v>0</v>
      </c>
      <c r="L18" s="129">
        <v>0</v>
      </c>
      <c r="M18" s="134" t="s">
        <v>16</v>
      </c>
      <c r="N18" s="134" t="s">
        <v>16</v>
      </c>
      <c r="O18" s="134" t="s">
        <v>16</v>
      </c>
      <c r="P18" s="134" t="s">
        <v>16</v>
      </c>
    </row>
    <row r="19" spans="1:16" ht="15.75" x14ac:dyDescent="0.25">
      <c r="A19" s="14">
        <f t="shared" si="0"/>
        <v>10</v>
      </c>
      <c r="B19" s="109" t="s">
        <v>35</v>
      </c>
      <c r="C19" s="53">
        <v>9043.7000000000007</v>
      </c>
      <c r="D19" s="11">
        <f>[10]Свод!$I$16</f>
        <v>8911.7999999999993</v>
      </c>
      <c r="E19" s="55">
        <v>4647</v>
      </c>
      <c r="F19" s="119">
        <v>4789</v>
      </c>
      <c r="G19" s="53" t="s">
        <v>29</v>
      </c>
      <c r="H19" s="53" t="s">
        <v>29</v>
      </c>
      <c r="I19" s="134" t="s">
        <v>16</v>
      </c>
      <c r="J19" s="134" t="s">
        <v>16</v>
      </c>
      <c r="K19" s="134">
        <v>0</v>
      </c>
      <c r="L19" s="129">
        <v>0</v>
      </c>
      <c r="M19" s="134" t="s">
        <v>16</v>
      </c>
      <c r="N19" s="134" t="s">
        <v>16</v>
      </c>
      <c r="O19" s="134" t="s">
        <v>16</v>
      </c>
      <c r="P19" s="134" t="s">
        <v>16</v>
      </c>
    </row>
    <row r="20" spans="1:16" ht="15.75" x14ac:dyDescent="0.25">
      <c r="A20" s="14">
        <f t="shared" si="0"/>
        <v>11</v>
      </c>
      <c r="B20" s="109" t="s">
        <v>36</v>
      </c>
      <c r="C20" s="53">
        <v>6535.42</v>
      </c>
      <c r="D20" s="11">
        <f>[10]Свод!$I$12</f>
        <v>6872.2199999999984</v>
      </c>
      <c r="E20" s="55">
        <v>100</v>
      </c>
      <c r="F20" s="119">
        <v>94</v>
      </c>
      <c r="G20" s="53" t="s">
        <v>29</v>
      </c>
      <c r="H20" s="53" t="s">
        <v>29</v>
      </c>
      <c r="I20" s="134" t="s">
        <v>16</v>
      </c>
      <c r="J20" s="134" t="s">
        <v>16</v>
      </c>
      <c r="K20" s="134">
        <v>0</v>
      </c>
      <c r="L20" s="129">
        <f>'[12]01.07.21'!$D$24</f>
        <v>5.66</v>
      </c>
      <c r="M20" s="134" t="s">
        <v>16</v>
      </c>
      <c r="N20" s="134" t="s">
        <v>16</v>
      </c>
      <c r="O20" s="134" t="s">
        <v>16</v>
      </c>
      <c r="P20" s="134" t="s">
        <v>16</v>
      </c>
    </row>
    <row r="21" spans="1:16" ht="15.75" x14ac:dyDescent="0.25">
      <c r="A21" s="14">
        <f t="shared" si="0"/>
        <v>12</v>
      </c>
      <c r="B21" s="109" t="s">
        <v>37</v>
      </c>
      <c r="C21" s="53">
        <v>5607.85</v>
      </c>
      <c r="D21" s="11">
        <f>[10]Свод!$I$17</f>
        <v>5979.2129999999979</v>
      </c>
      <c r="E21" s="55">
        <v>947</v>
      </c>
      <c r="F21" s="119">
        <v>1186</v>
      </c>
      <c r="G21" s="53" t="s">
        <v>24</v>
      </c>
      <c r="H21" s="53" t="s">
        <v>24</v>
      </c>
      <c r="I21" s="134" t="s">
        <v>16</v>
      </c>
      <c r="J21" s="134" t="s">
        <v>16</v>
      </c>
      <c r="K21" s="134">
        <v>0</v>
      </c>
      <c r="L21" s="129">
        <v>0</v>
      </c>
      <c r="M21" s="134" t="s">
        <v>16</v>
      </c>
      <c r="N21" s="134" t="s">
        <v>16</v>
      </c>
      <c r="O21" s="134" t="s">
        <v>16</v>
      </c>
      <c r="P21" s="134" t="s">
        <v>16</v>
      </c>
    </row>
    <row r="22" spans="1:16" ht="15.75" x14ac:dyDescent="0.25">
      <c r="A22" s="14">
        <f t="shared" si="0"/>
        <v>13</v>
      </c>
      <c r="B22" s="109" t="s">
        <v>38</v>
      </c>
      <c r="C22" s="53">
        <v>2411.66</v>
      </c>
      <c r="D22" s="11">
        <f>[10]Свод!$I$18</f>
        <v>3792.2844399999985</v>
      </c>
      <c r="E22" s="55">
        <v>58</v>
      </c>
      <c r="F22" s="119">
        <v>116</v>
      </c>
      <c r="G22" s="53" t="s">
        <v>24</v>
      </c>
      <c r="H22" s="53" t="s">
        <v>24</v>
      </c>
      <c r="I22" s="134" t="s">
        <v>16</v>
      </c>
      <c r="J22" s="134" t="s">
        <v>16</v>
      </c>
      <c r="K22" s="134">
        <v>0</v>
      </c>
      <c r="L22" s="129">
        <v>0</v>
      </c>
      <c r="M22" s="134" t="s">
        <v>16</v>
      </c>
      <c r="N22" s="134" t="s">
        <v>16</v>
      </c>
      <c r="O22" s="134" t="s">
        <v>16</v>
      </c>
      <c r="P22" s="134" t="s">
        <v>16</v>
      </c>
    </row>
    <row r="23" spans="1:16" ht="15.75" x14ac:dyDescent="0.25">
      <c r="A23" s="14">
        <f t="shared" si="0"/>
        <v>14</v>
      </c>
      <c r="B23" s="109" t="s">
        <v>67</v>
      </c>
      <c r="C23" s="53">
        <v>7538.58</v>
      </c>
      <c r="D23" s="11">
        <f>[10]Свод!$I$19</f>
        <v>9250.8000000000029</v>
      </c>
      <c r="E23" s="55">
        <v>2094</v>
      </c>
      <c r="F23" s="119">
        <v>1770</v>
      </c>
      <c r="G23" s="53" t="s">
        <v>24</v>
      </c>
      <c r="H23" s="53" t="s">
        <v>24</v>
      </c>
      <c r="I23" s="134" t="s">
        <v>16</v>
      </c>
      <c r="J23" s="134" t="s">
        <v>16</v>
      </c>
      <c r="K23" s="134">
        <v>4.95</v>
      </c>
      <c r="L23" s="129">
        <f>'[12]01.07.21'!$D$33</f>
        <v>12.57</v>
      </c>
      <c r="M23" s="134" t="s">
        <v>16</v>
      </c>
      <c r="N23" s="134" t="s">
        <v>16</v>
      </c>
      <c r="O23" s="134" t="s">
        <v>16</v>
      </c>
      <c r="P23" s="134" t="s">
        <v>16</v>
      </c>
    </row>
    <row r="24" spans="1:16" ht="15.75" x14ac:dyDescent="0.25">
      <c r="A24" s="14">
        <v>15</v>
      </c>
      <c r="B24" s="109" t="s">
        <v>61</v>
      </c>
      <c r="C24" s="53">
        <v>1838.2</v>
      </c>
      <c r="D24" s="11">
        <f>[10]Свод!$I$20</f>
        <v>3884.8</v>
      </c>
      <c r="E24" s="55">
        <v>437.41899999999998</v>
      </c>
      <c r="F24" s="119">
        <v>69</v>
      </c>
      <c r="G24" s="53" t="s">
        <v>24</v>
      </c>
      <c r="H24" s="53" t="s">
        <v>24</v>
      </c>
      <c r="I24" s="134" t="s">
        <v>16</v>
      </c>
      <c r="J24" s="134" t="s">
        <v>16</v>
      </c>
      <c r="K24" s="134">
        <v>0</v>
      </c>
      <c r="L24" s="129">
        <v>0</v>
      </c>
      <c r="M24" s="134" t="s">
        <v>16</v>
      </c>
      <c r="N24" s="134" t="s">
        <v>16</v>
      </c>
      <c r="O24" s="134" t="s">
        <v>16</v>
      </c>
      <c r="P24" s="134" t="s">
        <v>16</v>
      </c>
    </row>
    <row r="25" spans="1:16" ht="15.75" hidden="1" outlineLevel="1" x14ac:dyDescent="0.25">
      <c r="A25" s="14">
        <v>16</v>
      </c>
      <c r="B25" s="109" t="s">
        <v>40</v>
      </c>
      <c r="C25" s="53">
        <f>'[6]01.01.2020'!$D$24</f>
        <v>38062.04</v>
      </c>
      <c r="D25" s="11">
        <f>[10]Свод!$I$21</f>
        <v>38062.04</v>
      </c>
      <c r="E25" s="55" t="s">
        <v>29</v>
      </c>
      <c r="F25" s="119" t="s">
        <v>29</v>
      </c>
      <c r="G25" s="53">
        <f>'[5]01.01.2018'!$H$23</f>
        <v>3575.81</v>
      </c>
      <c r="H25" s="53">
        <f>G25</f>
        <v>3575.81</v>
      </c>
      <c r="I25" s="134" t="s">
        <v>16</v>
      </c>
      <c r="J25" s="134" t="s">
        <v>16</v>
      </c>
      <c r="K25" s="134" t="s">
        <v>29</v>
      </c>
      <c r="L25" s="134">
        <v>0</v>
      </c>
      <c r="M25" s="134" t="s">
        <v>16</v>
      </c>
      <c r="N25" s="134" t="s">
        <v>16</v>
      </c>
      <c r="O25" s="134" t="s">
        <v>16</v>
      </c>
      <c r="P25" s="134" t="s">
        <v>16</v>
      </c>
    </row>
    <row r="26" spans="1:16" ht="15.75" collapsed="1" x14ac:dyDescent="0.25">
      <c r="A26" s="14">
        <v>16</v>
      </c>
      <c r="B26" s="109" t="s">
        <v>41</v>
      </c>
      <c r="C26" s="53">
        <f>'[6]01.01.2020'!$D$25</f>
        <v>4156.6099999999997</v>
      </c>
      <c r="D26" s="12">
        <f>[10]Свод!$I$23</f>
        <v>4156.6099999999997</v>
      </c>
      <c r="E26" s="55" t="s">
        <v>24</v>
      </c>
      <c r="F26" s="119" t="s">
        <v>24</v>
      </c>
      <c r="G26" s="53" t="str">
        <f>'[4]01.01.2016'!H24</f>
        <v>-</v>
      </c>
      <c r="H26" s="53" t="s">
        <v>24</v>
      </c>
      <c r="I26" s="134" t="s">
        <v>16</v>
      </c>
      <c r="J26" s="134" t="s">
        <v>16</v>
      </c>
      <c r="K26" s="134" t="s">
        <v>29</v>
      </c>
      <c r="L26" s="134">
        <f>'[12]01.07.21'!$D$40</f>
        <v>209.4</v>
      </c>
      <c r="M26" s="134" t="s">
        <v>24</v>
      </c>
      <c r="N26" s="134" t="s">
        <v>24</v>
      </c>
      <c r="O26" s="134" t="s">
        <v>24</v>
      </c>
      <c r="P26" s="134" t="s">
        <v>24</v>
      </c>
    </row>
    <row r="27" spans="1:16" ht="15.75" x14ac:dyDescent="0.25">
      <c r="A27" s="14">
        <f t="shared" si="0"/>
        <v>17</v>
      </c>
      <c r="B27" s="109" t="s">
        <v>42</v>
      </c>
      <c r="C27" s="53">
        <f>'[6]01.01.2020'!$D$26</f>
        <v>20182.28</v>
      </c>
      <c r="D27" s="12">
        <f>[10]Свод!$I$24</f>
        <v>20182.28</v>
      </c>
      <c r="E27" s="55" t="s">
        <v>24</v>
      </c>
      <c r="F27" s="119" t="s">
        <v>24</v>
      </c>
      <c r="G27" s="53" t="str">
        <f>'[4]01.01.2016'!H18</f>
        <v>-</v>
      </c>
      <c r="H27" s="53" t="s">
        <v>24</v>
      </c>
      <c r="I27" s="134" t="s">
        <v>16</v>
      </c>
      <c r="J27" s="134" t="s">
        <v>16</v>
      </c>
      <c r="K27" s="134">
        <v>36.72</v>
      </c>
      <c r="L27" s="134">
        <v>0</v>
      </c>
      <c r="M27" s="134" t="s">
        <v>16</v>
      </c>
      <c r="N27" s="134" t="s">
        <v>16</v>
      </c>
      <c r="O27" s="134" t="s">
        <v>16</v>
      </c>
      <c r="P27" s="134" t="s">
        <v>16</v>
      </c>
    </row>
    <row r="28" spans="1:16" ht="15.75" x14ac:dyDescent="0.25">
      <c r="A28" s="14"/>
      <c r="B28" s="110" t="s">
        <v>43</v>
      </c>
      <c r="C28" s="86">
        <f>SUM(C11:C27)</f>
        <v>238347.89</v>
      </c>
      <c r="D28" s="86">
        <f>SUM(D11:D27)</f>
        <v>243950.91794999992</v>
      </c>
      <c r="E28" s="86">
        <f>SUM(E11:E27)+E7</f>
        <v>231226.77821999998</v>
      </c>
      <c r="F28" s="86">
        <f>SUM(F11:F27)+F7</f>
        <v>243051.4</v>
      </c>
      <c r="G28" s="86">
        <f>SUM(G7:G27)-G25</f>
        <v>0</v>
      </c>
      <c r="H28" s="86">
        <f>SUM(H7:H27)-H25</f>
        <v>0</v>
      </c>
      <c r="I28" s="136">
        <f>SUM(I7)</f>
        <v>22304</v>
      </c>
      <c r="J28" s="136">
        <f>SUM(J7)</f>
        <v>23370</v>
      </c>
      <c r="K28" s="136">
        <f>SUM(K11:K27)</f>
        <v>280.51</v>
      </c>
      <c r="L28" s="136">
        <f>SUM(L11:L27)</f>
        <v>257.88</v>
      </c>
      <c r="M28" s="136">
        <f>SUM(M7:M26)</f>
        <v>2685.86</v>
      </c>
      <c r="N28" s="146">
        <f>SUM(N7:N26)</f>
        <v>2685.86</v>
      </c>
      <c r="O28" s="146">
        <f>SUM(O7:O26)</f>
        <v>12938.26</v>
      </c>
      <c r="P28" s="146">
        <f>SUM(P7:P26)</f>
        <v>13790</v>
      </c>
    </row>
    <row r="29" spans="1:16" ht="15.75" x14ac:dyDescent="0.25">
      <c r="A29" s="127"/>
      <c r="B29" s="111"/>
      <c r="C29" s="60"/>
      <c r="D29" s="60"/>
      <c r="E29" s="60"/>
      <c r="F29" s="87"/>
      <c r="G29" s="60"/>
      <c r="H29" s="60"/>
      <c r="I29" s="137"/>
      <c r="J29" s="137"/>
      <c r="K29" s="137"/>
      <c r="L29" s="137"/>
      <c r="M29" s="137"/>
      <c r="N29" s="138"/>
      <c r="O29" s="138"/>
      <c r="P29" s="138"/>
    </row>
    <row r="30" spans="1:16" ht="15.75" x14ac:dyDescent="0.25">
      <c r="A30" s="127"/>
      <c r="B30" s="111"/>
      <c r="C30" s="24"/>
      <c r="D30" s="24"/>
      <c r="E30" s="24"/>
      <c r="F30" s="24"/>
      <c r="G30" s="24"/>
      <c r="H30" s="24"/>
      <c r="I30" s="138"/>
      <c r="J30" s="138"/>
      <c r="K30" s="138"/>
      <c r="L30" s="138"/>
      <c r="M30" s="138"/>
      <c r="N30" s="138"/>
      <c r="O30" s="138"/>
      <c r="P30" s="138"/>
    </row>
    <row r="31" spans="1:16" ht="15.75" x14ac:dyDescent="0.25">
      <c r="A31" s="127"/>
      <c r="B31" s="112" t="s">
        <v>44</v>
      </c>
      <c r="C31" s="24"/>
      <c r="D31" s="24"/>
      <c r="E31" s="24"/>
      <c r="F31" s="24"/>
      <c r="G31" s="24"/>
      <c r="H31" s="24"/>
      <c r="I31" s="138"/>
      <c r="J31" s="138"/>
      <c r="K31" s="138"/>
      <c r="L31" s="138"/>
      <c r="M31" s="138"/>
      <c r="N31" s="138"/>
      <c r="O31" s="138"/>
      <c r="P31" s="138"/>
    </row>
    <row r="32" spans="1:16" ht="15.75" x14ac:dyDescent="0.25">
      <c r="A32" s="127"/>
      <c r="B32" s="123" t="s">
        <v>45</v>
      </c>
      <c r="C32" s="24"/>
      <c r="D32" s="24"/>
      <c r="E32" s="24"/>
      <c r="F32" s="24"/>
      <c r="G32" s="24"/>
      <c r="H32" s="24"/>
      <c r="I32" s="138"/>
      <c r="J32" s="138"/>
      <c r="K32" s="138"/>
      <c r="L32" s="138"/>
      <c r="M32" s="138"/>
      <c r="N32" s="138"/>
      <c r="O32" s="138"/>
      <c r="P32" s="138"/>
    </row>
    <row r="33" spans="1:16" ht="15.75" x14ac:dyDescent="0.25">
      <c r="A33" s="127"/>
      <c r="B33" s="123" t="s">
        <v>56</v>
      </c>
      <c r="C33" s="24"/>
      <c r="D33" s="24"/>
      <c r="E33" s="24"/>
      <c r="F33" s="24"/>
      <c r="G33" s="24"/>
      <c r="H33" s="24"/>
      <c r="I33" s="138"/>
      <c r="J33" s="138"/>
      <c r="K33" s="138"/>
      <c r="L33" s="138"/>
      <c r="M33" s="138"/>
      <c r="N33" s="138"/>
      <c r="O33" s="138"/>
      <c r="P33" s="138"/>
    </row>
    <row r="34" spans="1:16" ht="15.75" x14ac:dyDescent="0.25">
      <c r="A34" s="127"/>
      <c r="B34" s="113" t="s">
        <v>57</v>
      </c>
      <c r="C34" s="24"/>
      <c r="D34" s="24"/>
      <c r="E34" s="24"/>
      <c r="F34" s="24"/>
      <c r="G34" s="24"/>
      <c r="H34" s="24"/>
      <c r="I34" s="138"/>
      <c r="J34" s="138"/>
      <c r="K34" s="138"/>
      <c r="L34" s="138"/>
      <c r="M34" s="138"/>
      <c r="N34" s="138"/>
      <c r="O34" s="138"/>
      <c r="P34" s="138"/>
    </row>
    <row r="35" spans="1:16" ht="15.75" x14ac:dyDescent="0.25">
      <c r="A35" s="127"/>
      <c r="B35" s="123" t="s">
        <v>48</v>
      </c>
      <c r="C35" s="24"/>
      <c r="D35" s="24"/>
      <c r="E35" s="24"/>
      <c r="F35" s="24"/>
      <c r="G35" s="24"/>
      <c r="H35" s="24"/>
      <c r="I35" s="138"/>
      <c r="J35" s="138"/>
      <c r="K35" s="138"/>
      <c r="L35" s="138"/>
      <c r="M35" s="138"/>
      <c r="N35" s="138"/>
      <c r="O35" s="138"/>
      <c r="P35" s="138"/>
    </row>
    <row r="36" spans="1:16" ht="15.75" x14ac:dyDescent="0.25">
      <c r="A36" s="127"/>
      <c r="B36" s="123" t="s">
        <v>60</v>
      </c>
      <c r="C36" s="24"/>
      <c r="D36" s="24"/>
      <c r="E36" s="24"/>
      <c r="F36" s="24"/>
      <c r="G36" s="24"/>
      <c r="H36" s="24"/>
      <c r="I36" s="138"/>
      <c r="J36" s="138"/>
      <c r="K36" s="138"/>
      <c r="L36" s="138"/>
      <c r="M36" s="138"/>
      <c r="N36" s="138"/>
      <c r="O36" s="138"/>
      <c r="P36" s="138"/>
    </row>
    <row r="37" spans="1:16" ht="16.5" thickBot="1" x14ac:dyDescent="0.3">
      <c r="A37" s="127"/>
      <c r="B37" s="123" t="s">
        <v>66</v>
      </c>
      <c r="C37" s="24"/>
      <c r="D37" s="24"/>
      <c r="E37" s="24"/>
      <c r="F37" s="24"/>
      <c r="G37" s="24"/>
      <c r="H37" s="24"/>
      <c r="I37" s="138"/>
      <c r="J37" s="138"/>
      <c r="K37" s="138"/>
      <c r="L37" s="138"/>
      <c r="M37" s="138"/>
      <c r="N37" s="138"/>
      <c r="O37" s="138"/>
      <c r="P37" s="138"/>
    </row>
    <row r="38" spans="1:16" ht="16.5" thickBot="1" x14ac:dyDescent="0.3">
      <c r="A38" s="127"/>
      <c r="B38" s="188" t="s">
        <v>59</v>
      </c>
      <c r="C38" s="189"/>
      <c r="D38" s="189"/>
      <c r="E38" s="189"/>
      <c r="F38" s="189"/>
      <c r="G38" s="189"/>
      <c r="H38" s="190"/>
      <c r="I38" s="138"/>
      <c r="J38" s="138"/>
      <c r="K38" s="138"/>
      <c r="L38" s="138"/>
      <c r="M38" s="138"/>
      <c r="N38" s="138"/>
      <c r="O38" s="138"/>
      <c r="P38" s="138"/>
    </row>
    <row r="39" spans="1:16" ht="75.75" thickBot="1" x14ac:dyDescent="0.3">
      <c r="A39" s="127"/>
      <c r="B39" s="114" t="s">
        <v>49</v>
      </c>
      <c r="C39" s="24"/>
      <c r="D39" s="191" t="s">
        <v>58</v>
      </c>
      <c r="E39" s="192"/>
      <c r="F39" s="192"/>
      <c r="G39" s="192"/>
      <c r="H39" s="192"/>
      <c r="I39" s="193"/>
      <c r="J39" s="194"/>
      <c r="K39" s="125"/>
      <c r="L39" s="125"/>
      <c r="M39" s="125"/>
      <c r="N39" s="138"/>
      <c r="O39" s="138"/>
      <c r="P39" s="138"/>
    </row>
    <row r="40" spans="1:16" ht="15.75" x14ac:dyDescent="0.25">
      <c r="A40" s="127"/>
      <c r="B40" s="114"/>
      <c r="C40" s="24"/>
      <c r="D40" s="24"/>
      <c r="E40" s="24"/>
      <c r="F40" s="24"/>
      <c r="G40" s="24"/>
      <c r="H40" s="24"/>
      <c r="I40" s="138"/>
      <c r="J40" s="138"/>
      <c r="K40" s="138"/>
      <c r="L40" s="138"/>
      <c r="M40" s="138"/>
      <c r="N40" s="138"/>
      <c r="O40" s="138"/>
      <c r="P40" s="138"/>
    </row>
    <row r="41" spans="1:16" ht="15.75" x14ac:dyDescent="0.25">
      <c r="A41" s="127"/>
      <c r="B41" s="115" t="s">
        <v>50</v>
      </c>
      <c r="C41" s="24"/>
      <c r="D41" s="24"/>
      <c r="E41" s="24"/>
      <c r="F41" s="24"/>
      <c r="G41" s="24"/>
      <c r="H41" s="24"/>
      <c r="I41" s="138"/>
      <c r="J41" s="138"/>
      <c r="K41" s="138"/>
      <c r="L41" s="138"/>
      <c r="M41" s="138"/>
      <c r="N41" s="138"/>
      <c r="O41" s="138"/>
      <c r="P41" s="138"/>
    </row>
    <row r="42" spans="1:16" x14ac:dyDescent="0.25">
      <c r="A42" s="45"/>
      <c r="B42" s="116" t="s">
        <v>51</v>
      </c>
      <c r="C42" s="47"/>
      <c r="D42" s="47"/>
      <c r="E42" s="47"/>
      <c r="F42" s="47"/>
      <c r="G42" s="48"/>
      <c r="H42" s="45"/>
      <c r="I42" s="139"/>
      <c r="J42" s="139"/>
      <c r="K42" s="139"/>
      <c r="L42" s="140"/>
      <c r="M42" s="139"/>
      <c r="N42" s="139"/>
      <c r="O42" s="139"/>
      <c r="P42" s="139"/>
    </row>
    <row r="43" spans="1:16" x14ac:dyDescent="0.25">
      <c r="B43" s="117" t="s">
        <v>52</v>
      </c>
      <c r="D43" s="40"/>
      <c r="F43" s="40"/>
    </row>
    <row r="44" spans="1:16" x14ac:dyDescent="0.25">
      <c r="B44" s="115" t="s">
        <v>53</v>
      </c>
      <c r="F44" s="40"/>
    </row>
    <row r="45" spans="1:16" x14ac:dyDescent="0.25">
      <c r="B45" s="118" t="s">
        <v>54</v>
      </c>
    </row>
    <row r="47" spans="1:16" x14ac:dyDescent="0.25">
      <c r="F47" s="40"/>
    </row>
  </sheetData>
  <mergeCells count="15">
    <mergeCell ref="D39:J39"/>
    <mergeCell ref="O3:P3"/>
    <mergeCell ref="I4:J4"/>
    <mergeCell ref="K4:L4"/>
    <mergeCell ref="M4:N4"/>
    <mergeCell ref="O4:P4"/>
    <mergeCell ref="B38:H38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9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01.01.2020</vt:lpstr>
      <vt:lpstr>01.12.2020</vt:lpstr>
      <vt:lpstr>01.01.2021</vt:lpstr>
      <vt:lpstr>01.02.2021</vt:lpstr>
      <vt:lpstr>01.03.2021</vt:lpstr>
      <vt:lpstr>01.04.2021</vt:lpstr>
      <vt:lpstr>01.05.2021</vt:lpstr>
      <vt:lpstr>01.06.2021</vt:lpstr>
      <vt:lpstr>01.07.2021</vt:lpstr>
      <vt:lpstr>01.08.2021</vt:lpstr>
      <vt:lpstr>01.09.2021</vt:lpstr>
      <vt:lpstr>01.10.2021</vt:lpstr>
      <vt:lpstr>01.11.2021</vt:lpstr>
      <vt:lpstr>'01.01.2020'!Область_печати</vt:lpstr>
      <vt:lpstr>'01.01.2021'!Область_печати</vt:lpstr>
      <vt:lpstr>'01.02.2021'!Область_печати</vt:lpstr>
      <vt:lpstr>'01.03.2021'!Область_печати</vt:lpstr>
      <vt:lpstr>'01.04.2021'!Область_печати</vt:lpstr>
      <vt:lpstr>'01.05.2021'!Область_печати</vt:lpstr>
      <vt:lpstr>'01.06.2021'!Область_печати</vt:lpstr>
      <vt:lpstr>'01.09.2021'!Область_печати</vt:lpstr>
      <vt:lpstr>'01.10.2021'!Область_печати</vt:lpstr>
      <vt:lpstr>'01.11.2021'!Область_печати</vt:lpstr>
      <vt:lpstr>'01.12.2020'!Область_печати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Павлова Людмила Ивановна</cp:lastModifiedBy>
  <cp:lastPrinted>2021-07-05T07:54:13Z</cp:lastPrinted>
  <dcterms:created xsi:type="dcterms:W3CDTF">2020-02-25T12:04:31Z</dcterms:created>
  <dcterms:modified xsi:type="dcterms:W3CDTF">2021-12-13T13:58:48Z</dcterms:modified>
</cp:coreProperties>
</file>