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Desktop\"/>
    </mc:Choice>
  </mc:AlternateContent>
  <bookViews>
    <workbookView xWindow="0" yWindow="0" windowWidth="28800" windowHeight="12435" activeTab="4"/>
  </bookViews>
  <sheets>
    <sheet name="01.01.2020" sheetId="2" r:id="rId1"/>
    <sheet name="01.12.2020" sheetId="12" r:id="rId2"/>
    <sheet name="01.01.2021" sheetId="13" r:id="rId3"/>
    <sheet name="01.02.2021" sheetId="14" r:id="rId4"/>
    <sheet name="01.03.2021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'01.01.2020'!$A$1:$P$34</definedName>
    <definedName name="_xlnm.Print_Area" localSheetId="2">'01.01.2021'!$A$1:$P$36</definedName>
    <definedName name="_xlnm.Print_Area" localSheetId="3">'01.02.2021'!$A$1:$P$37</definedName>
    <definedName name="_xlnm.Print_Area" localSheetId="4">'01.03.2021'!$A$1:$P$37</definedName>
    <definedName name="_xlnm.Print_Area" localSheetId="1">'01.12.2020'!$A$1:$P$35</definedName>
  </definedNames>
  <calcPr calcId="152511"/>
</workbook>
</file>

<file path=xl/calcChain.xml><?xml version="1.0" encoding="utf-8"?>
<calcChain xmlns="http://schemas.openxmlformats.org/spreadsheetml/2006/main">
  <c r="D27" i="15" l="1"/>
  <c r="D26" i="15"/>
  <c r="D25" i="15"/>
  <c r="D24" i="15"/>
  <c r="D23" i="15"/>
  <c r="D22" i="15"/>
  <c r="D20" i="15"/>
  <c r="D19" i="15"/>
  <c r="D18" i="15"/>
  <c r="D17" i="15"/>
  <c r="D16" i="15"/>
  <c r="D15" i="15"/>
  <c r="D12" i="15"/>
  <c r="D11" i="15"/>
  <c r="P28" i="15" l="1"/>
  <c r="O28" i="15"/>
  <c r="M28" i="15"/>
  <c r="L28" i="15"/>
  <c r="K28" i="15"/>
  <c r="J28" i="15"/>
  <c r="I28" i="15"/>
  <c r="G27" i="15"/>
  <c r="C27" i="15"/>
  <c r="A27" i="15"/>
  <c r="G26" i="15"/>
  <c r="C26" i="15"/>
  <c r="G25" i="15"/>
  <c r="G28" i="15" s="1"/>
  <c r="C25" i="15"/>
  <c r="G18" i="15"/>
  <c r="C15" i="15"/>
  <c r="C28" i="15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M7" i="15"/>
  <c r="N7" i="15" s="1"/>
  <c r="N28" i="15" s="1"/>
  <c r="F7" i="15"/>
  <c r="F28" i="15" s="1"/>
  <c r="E7" i="15"/>
  <c r="E28" i="15" s="1"/>
  <c r="P5" i="15"/>
  <c r="O5" i="15"/>
  <c r="N5" i="15"/>
  <c r="M5" i="15"/>
  <c r="L5" i="15"/>
  <c r="K5" i="15"/>
  <c r="J5" i="15"/>
  <c r="I5" i="15"/>
  <c r="H5" i="15"/>
  <c r="G5" i="15"/>
  <c r="F5" i="15"/>
  <c r="E5" i="15"/>
  <c r="H25" i="15" l="1"/>
  <c r="H28" i="15" s="1"/>
  <c r="E7" i="14"/>
  <c r="D27" i="14"/>
  <c r="D26" i="14"/>
  <c r="D25" i="14"/>
  <c r="D22" i="14"/>
  <c r="D20" i="14"/>
  <c r="D17" i="14"/>
  <c r="D16" i="14"/>
  <c r="D12" i="14"/>
  <c r="P28" i="14"/>
  <c r="O28" i="14"/>
  <c r="L28" i="14"/>
  <c r="K28" i="14"/>
  <c r="J28" i="14"/>
  <c r="I28" i="14"/>
  <c r="G27" i="14"/>
  <c r="C27" i="14"/>
  <c r="A27" i="14"/>
  <c r="G26" i="14"/>
  <c r="C26" i="14"/>
  <c r="G25" i="14"/>
  <c r="H25" i="14" s="1"/>
  <c r="H28" i="14" s="1"/>
  <c r="C25" i="14"/>
  <c r="C28" i="14" s="1"/>
  <c r="G18" i="14"/>
  <c r="G28" i="14" s="1"/>
  <c r="C15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E28" i="14"/>
  <c r="M7" i="14"/>
  <c r="M28" i="14" s="1"/>
  <c r="F7" i="14"/>
  <c r="F28" i="14" s="1"/>
  <c r="N5" i="14"/>
  <c r="M5" i="14"/>
  <c r="L5" i="14"/>
  <c r="K5" i="14"/>
  <c r="J5" i="14"/>
  <c r="I5" i="14"/>
  <c r="H5" i="14"/>
  <c r="G5" i="14"/>
  <c r="F5" i="14"/>
  <c r="P5" i="14" s="1"/>
  <c r="E5" i="14"/>
  <c r="O5" i="14" s="1"/>
  <c r="N7" i="14" l="1"/>
  <c r="N28" i="14" s="1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F7" i="13" l="1"/>
  <c r="P28" i="13" l="1"/>
  <c r="O28" i="13"/>
  <c r="M28" i="13"/>
  <c r="L28" i="13"/>
  <c r="K28" i="13"/>
  <c r="J28" i="13"/>
  <c r="I28" i="13"/>
  <c r="G27" i="13"/>
  <c r="C27" i="13"/>
  <c r="G26" i="13"/>
  <c r="C26" i="13"/>
  <c r="G25" i="13"/>
  <c r="H25" i="13" s="1"/>
  <c r="H28" i="13" s="1"/>
  <c r="C25" i="13"/>
  <c r="C23" i="13"/>
  <c r="C22" i="13"/>
  <c r="C21" i="13"/>
  <c r="C20" i="13"/>
  <c r="C19" i="13"/>
  <c r="G18" i="13"/>
  <c r="C17" i="13"/>
  <c r="C16" i="13"/>
  <c r="C15" i="13"/>
  <c r="C14" i="13"/>
  <c r="C13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7" i="13" s="1"/>
  <c r="C12" i="13"/>
  <c r="A12" i="13"/>
  <c r="E10" i="13"/>
  <c r="E9" i="13"/>
  <c r="E8" i="13"/>
  <c r="M7" i="13"/>
  <c r="N7" i="13" s="1"/>
  <c r="N28" i="13" s="1"/>
  <c r="F28" i="13"/>
  <c r="O5" i="13"/>
  <c r="N5" i="13"/>
  <c r="M5" i="13"/>
  <c r="L5" i="13"/>
  <c r="K5" i="13"/>
  <c r="J5" i="13"/>
  <c r="I5" i="13"/>
  <c r="H5" i="13"/>
  <c r="G5" i="13"/>
  <c r="F5" i="13"/>
  <c r="P5" i="13" s="1"/>
  <c r="E5" i="13"/>
  <c r="G28" i="13" l="1"/>
  <c r="C28" i="13"/>
  <c r="E7" i="13"/>
  <c r="E28" i="13" s="1"/>
  <c r="D28" i="13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F27" i="12" l="1"/>
  <c r="F7" i="12"/>
  <c r="P27" i="12"/>
  <c r="O27" i="12"/>
  <c r="L27" i="12"/>
  <c r="K27" i="12"/>
  <c r="J27" i="12"/>
  <c r="I27" i="12"/>
  <c r="G26" i="12"/>
  <c r="G27" i="12" s="1"/>
  <c r="F26" i="12"/>
  <c r="C26" i="12"/>
  <c r="G25" i="12"/>
  <c r="C25" i="12"/>
  <c r="G24" i="12"/>
  <c r="H24" i="12" s="1"/>
  <c r="H27" i="12" s="1"/>
  <c r="C24" i="12"/>
  <c r="C23" i="12"/>
  <c r="C22" i="12"/>
  <c r="C21" i="12"/>
  <c r="C20" i="12"/>
  <c r="C19" i="12"/>
  <c r="G18" i="12"/>
  <c r="C17" i="12"/>
  <c r="C16" i="12"/>
  <c r="C15" i="12"/>
  <c r="C14" i="12"/>
  <c r="C13" i="12"/>
  <c r="C12" i="12"/>
  <c r="C27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E10" i="12"/>
  <c r="E9" i="12"/>
  <c r="E8" i="12"/>
  <c r="E7" i="12" s="1"/>
  <c r="E27" i="12" s="1"/>
  <c r="M7" i="12"/>
  <c r="M27" i="12" s="1"/>
  <c r="O5" i="12"/>
  <c r="N5" i="12"/>
  <c r="M5" i="12"/>
  <c r="L5" i="12"/>
  <c r="K5" i="12"/>
  <c r="J5" i="12"/>
  <c r="I5" i="12"/>
  <c r="H5" i="12"/>
  <c r="G5" i="12"/>
  <c r="F5" i="12"/>
  <c r="P5" i="12" s="1"/>
  <c r="E5" i="12"/>
  <c r="D27" i="12" l="1"/>
  <c r="N7" i="12"/>
  <c r="N27" i="12" s="1"/>
  <c r="Q29" i="2" l="1"/>
  <c r="P27" i="2"/>
  <c r="O27" i="2"/>
  <c r="M27" i="2"/>
  <c r="L27" i="2"/>
  <c r="J27" i="2"/>
  <c r="I27" i="2"/>
  <c r="R26" i="2"/>
  <c r="Q26" i="2"/>
  <c r="G26" i="2"/>
  <c r="C26" i="2"/>
  <c r="K25" i="2"/>
  <c r="K27" i="2" s="1"/>
  <c r="G25" i="2"/>
  <c r="E25" i="2"/>
  <c r="C25" i="2"/>
  <c r="D25" i="2" s="1"/>
  <c r="G24" i="2"/>
  <c r="H24" i="2" s="1"/>
  <c r="D24" i="2"/>
  <c r="C24" i="2"/>
  <c r="D23" i="2"/>
  <c r="C23" i="2"/>
  <c r="D22" i="2"/>
  <c r="C22" i="2"/>
  <c r="R21" i="2"/>
  <c r="D21" i="2"/>
  <c r="C21" i="2"/>
  <c r="R20" i="2"/>
  <c r="D20" i="2"/>
  <c r="C20" i="2"/>
  <c r="R19" i="2"/>
  <c r="Q19" i="2"/>
  <c r="D19" i="2"/>
  <c r="C19" i="2"/>
  <c r="R18" i="2"/>
  <c r="Q18" i="2"/>
  <c r="G18" i="2"/>
  <c r="D18" i="2"/>
  <c r="C18" i="2"/>
  <c r="R17" i="2"/>
  <c r="Q17" i="2"/>
  <c r="D17" i="2"/>
  <c r="C17" i="2"/>
  <c r="D16" i="2"/>
  <c r="C16" i="2"/>
  <c r="R15" i="2"/>
  <c r="Q15" i="2"/>
  <c r="D15" i="2"/>
  <c r="C15" i="2"/>
  <c r="R14" i="2"/>
  <c r="Q14" i="2"/>
  <c r="D14" i="2"/>
  <c r="C14" i="2"/>
  <c r="R13" i="2"/>
  <c r="Q13" i="2"/>
  <c r="D13" i="2"/>
  <c r="C13" i="2"/>
  <c r="R12" i="2"/>
  <c r="Q12" i="2"/>
  <c r="D12" i="2"/>
  <c r="C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R11" i="2"/>
  <c r="Q11" i="2"/>
  <c r="D11" i="2"/>
  <c r="C11" i="2"/>
  <c r="F10" i="2"/>
  <c r="E10" i="2"/>
  <c r="F9" i="2"/>
  <c r="E9" i="2"/>
  <c r="F8" i="2"/>
  <c r="E8" i="2"/>
  <c r="N7" i="2"/>
  <c r="N27" i="2" s="1"/>
  <c r="P5" i="2"/>
  <c r="N5" i="2"/>
  <c r="M5" i="2"/>
  <c r="L5" i="2"/>
  <c r="K5" i="2"/>
  <c r="J5" i="2"/>
  <c r="I5" i="2"/>
  <c r="H5" i="2"/>
  <c r="G5" i="2"/>
  <c r="F5" i="2"/>
  <c r="E5" i="2"/>
  <c r="O5" i="2" s="1"/>
  <c r="R4" i="2"/>
  <c r="E7" i="2" l="1"/>
  <c r="Q7" i="2" s="1"/>
  <c r="Q28" i="2" s="1"/>
  <c r="D27" i="2"/>
  <c r="F7" i="2"/>
  <c r="C27" i="2"/>
  <c r="F27" i="2"/>
  <c r="R7" i="2"/>
  <c r="R24" i="2"/>
  <c r="H27" i="2"/>
  <c r="G27" i="2"/>
  <c r="Q24" i="2"/>
  <c r="R27" i="2" l="1"/>
  <c r="E27" i="2"/>
  <c r="Q27" i="2"/>
  <c r="R28" i="2"/>
  <c r="D21" i="14" l="1"/>
  <c r="D15" i="14" l="1"/>
  <c r="D18" i="14"/>
  <c r="D24" i="14" l="1"/>
  <c r="D23" i="14" l="1"/>
  <c r="D14" i="14" l="1"/>
  <c r="D11" i="14" l="1"/>
  <c r="D19" i="14"/>
  <c r="D13" i="14" l="1"/>
  <c r="D28" i="14"/>
  <c r="D14" i="15" l="1"/>
  <c r="D13" i="15"/>
  <c r="D21" i="15" l="1"/>
  <c r="D28" i="15" s="1"/>
</calcChain>
</file>

<file path=xl/comments1.xml><?xml version="1.0" encoding="utf-8"?>
<comments xmlns="http://schemas.openxmlformats.org/spreadsheetml/2006/main">
  <authors>
    <author>Ekonom6</author>
  </authors>
  <commentLis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<sst xmlns="http://schemas.openxmlformats.org/spreadsheetml/2006/main" count="1158" uniqueCount="64">
  <si>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</si>
  <si>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</si>
  <si>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</si>
  <si>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</si>
  <si>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</si>
  <si>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</si>
  <si>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</si>
  <si>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</si>
  <si>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</si>
  <si>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</si>
  <si>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Всего задолженность перед ресурсоснабжающими организациями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</si>
  <si>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</si>
  <si>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</si>
  <si>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</si>
  <si>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</si>
  <si>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</si>
  <si>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</si>
  <si>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</si>
  <si>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</si>
  <si>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</si>
  <si>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</si>
  <si>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</si>
  <si>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</si>
  <si>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</si>
  <si>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</si>
  <si>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</si>
  <si>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</si>
  <si>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</si>
  <si>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</si>
  <si>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</si>
  <si>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</si>
  <si>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</si>
  <si>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</si>
  <si>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</si>
  <si>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</si>
  <si>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</si>
  <si>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</si>
  <si>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</si>
  <si>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</si>
  <si>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</si>
  <si>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</si>
  <si>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</si>
  <si>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</si>
  <si>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</si>
  <si>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</si>
  <si>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</si>
  <si>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</si>
  <si>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</si>
  <si>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</si>
  <si>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</si>
  <si>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</si>
  <si>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</si>
  <si>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</si>
  <si>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</si>
  <si>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</si>
  <si>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 xml:space="preserve"> 01.01.2020</t>
  </si>
  <si>
    <t>Графа 3,4 строка 17 - данные указаны по состоянию на 01.04.2018, т.к. организация находится в процессе ликвидации.</t>
  </si>
  <si>
    <t>Графа 13,14 строка 1 - данные указаны по состоянию на 01.05.2018, т.к. организация находится в процессе ликвидации.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</si>
  <si>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</si>
  <si>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</si>
  <si>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3,4 строка 2, 9 - данные без учета корректировки, ввиду отсутствия официально исправленной информации от организаций.</t>
  </si>
  <si>
    <t>ООО ЭНБИО"</t>
  </si>
  <si>
    <t xml:space="preserve"> 01.01.2021</t>
  </si>
  <si>
    <t>П/п № 12 графа 4 (ООО "Содружество") - данные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</si>
</sst>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1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5" fillId="0" borderId="0" xfId="0" applyFont="1" applyFill="1" applyBorder="1" applyAlignment="1">
      <alignment wrapText="1"/>
    </xf>
    <xf numFmtId="0" fontId="16" fillId="0" borderId="0" xfId="0" applyFont="1" applyFill="1"/>
    <xf numFmtId="4" fontId="3" fillId="0" borderId="0" xfId="0" applyNumberFormat="1" applyFont="1" applyFill="1" applyBorder="1"/>
    <xf numFmtId="0" fontId="7" fillId="0" borderId="0" xfId="1" applyFill="1" applyAlignment="1" applyProtection="1">
      <alignment horizontal="justify"/>
    </xf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0" fillId="0" borderId="0" xfId="0" applyFont="1" applyFill="1"/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4" fontId="14" fillId="3" borderId="0" xfId="0" applyNumberFormat="1" applyFont="1" applyFill="1"/>
    <xf numFmtId="1" fontId="3" fillId="3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1.2020\&#1055;&#1054;&#1050;&#1080;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0\&#1086;&#1087;&#1091;&#1073;&#1083;&#1080;&#1082;&#1086;&#1074;&#1072;&#1085;&#1080;&#1077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&#1086;&#1087;&#1091;&#1073;&#1083;&#1080;&#1082;&#1086;&#1074;&#1072;&#1085;&#1080;&#107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4">
          <cell r="K154">
            <v>49757100.100000001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7">
          <cell r="D7">
            <v>7902</v>
          </cell>
          <cell r="P7">
            <v>5650.0309999999999</v>
          </cell>
        </row>
        <row r="8">
          <cell r="D8">
            <v>805.29999999999836</v>
          </cell>
          <cell r="P8">
            <v>673.89999999999964</v>
          </cell>
        </row>
        <row r="9">
          <cell r="D9">
            <v>25904.399999999987</v>
          </cell>
          <cell r="P9">
            <v>20434.799999999988</v>
          </cell>
        </row>
        <row r="10">
          <cell r="D10">
            <v>12780.999999999998</v>
          </cell>
          <cell r="P10">
            <v>10040.79999999999</v>
          </cell>
        </row>
        <row r="11">
          <cell r="D11">
            <v>30852.269999999982</v>
          </cell>
          <cell r="P11">
            <v>30846.32999999998</v>
          </cell>
        </row>
        <row r="12">
          <cell r="D12">
            <v>3977.66</v>
          </cell>
          <cell r="P12">
            <v>6023.6200000000044</v>
          </cell>
        </row>
        <row r="13">
          <cell r="D13">
            <v>2252</v>
          </cell>
          <cell r="P13">
            <v>2252</v>
          </cell>
        </row>
        <row r="14">
          <cell r="D14">
            <v>60814.039999999986</v>
          </cell>
          <cell r="P14">
            <v>61241.929999999978</v>
          </cell>
        </row>
        <row r="15">
          <cell r="D15">
            <v>18529.73</v>
          </cell>
          <cell r="P15">
            <v>17219.333999999995</v>
          </cell>
        </row>
        <row r="16">
          <cell r="D16">
            <v>8184.8000000000011</v>
          </cell>
          <cell r="P16">
            <v>9515.3999999999978</v>
          </cell>
        </row>
        <row r="17">
          <cell r="D17">
            <v>7984.4800000000014</v>
          </cell>
          <cell r="P17">
            <v>5118.8900000000049</v>
          </cell>
        </row>
        <row r="18">
          <cell r="C18" t="str">
            <v>-</v>
          </cell>
          <cell r="P18">
            <v>804.08999999999992</v>
          </cell>
        </row>
        <row r="19">
          <cell r="P19">
            <v>5355.3780000000006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C26">
            <v>20182.28</v>
          </cell>
        </row>
      </sheetData>
      <sheetData sheetId="9"/>
      <sheetData sheetId="10"/>
      <sheetData sheetId="11">
        <row r="11">
          <cell r="D11">
            <v>5650.0309999999999</v>
          </cell>
        </row>
        <row r="12">
          <cell r="D12">
            <v>673.89999999999964</v>
          </cell>
        </row>
        <row r="13">
          <cell r="D13">
            <v>20434.799999999988</v>
          </cell>
        </row>
        <row r="14">
          <cell r="D14">
            <v>10040.79999999999</v>
          </cell>
        </row>
        <row r="15">
          <cell r="D15">
            <v>30846.32999999998</v>
          </cell>
        </row>
        <row r="16">
          <cell r="D16">
            <v>2252</v>
          </cell>
        </row>
        <row r="17">
          <cell r="D17">
            <v>61241.929999999978</v>
          </cell>
        </row>
        <row r="19">
          <cell r="D19">
            <v>9515.3999999999978</v>
          </cell>
        </row>
        <row r="20">
          <cell r="D20">
            <v>6023.6200000000044</v>
          </cell>
        </row>
        <row r="21">
          <cell r="D21">
            <v>5118.8900000000049</v>
          </cell>
        </row>
        <row r="22">
          <cell r="D22">
            <v>804.08999999999992</v>
          </cell>
        </row>
        <row r="23">
          <cell r="D23">
            <v>5355.3780000000006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N7">
            <v>5464.92</v>
          </cell>
          <cell r="P7">
            <v>5464.92</v>
          </cell>
        </row>
        <row r="8">
          <cell r="P8">
            <v>571.40000000000009</v>
          </cell>
        </row>
        <row r="9">
          <cell r="P9">
            <v>16742.699999999993</v>
          </cell>
        </row>
        <row r="10">
          <cell r="P10">
            <v>11534.200000000004</v>
          </cell>
        </row>
        <row r="11">
          <cell r="P11">
            <v>30846.329999999998</v>
          </cell>
        </row>
        <row r="12">
          <cell r="P12">
            <v>7083.7200000000057</v>
          </cell>
        </row>
        <row r="13">
          <cell r="P13">
            <v>1989</v>
          </cell>
        </row>
        <row r="14">
          <cell r="P14">
            <v>62504.60000000002</v>
          </cell>
        </row>
        <row r="15">
          <cell r="P15">
            <v>17029.099999999999</v>
          </cell>
        </row>
        <row r="16">
          <cell r="P16">
            <v>9377.8000000000029</v>
          </cell>
        </row>
        <row r="17">
          <cell r="P17">
            <v>6164.1699999999946</v>
          </cell>
        </row>
        <row r="18">
          <cell r="P18">
            <v>2245.3500000000008</v>
          </cell>
        </row>
        <row r="19">
          <cell r="P19">
            <v>8540.4679999999935</v>
          </cell>
        </row>
        <row r="20">
          <cell r="P20">
            <v>38062.04</v>
          </cell>
        </row>
        <row r="22">
          <cell r="P22">
            <v>4156.6099999999997</v>
          </cell>
        </row>
        <row r="23">
          <cell r="P23">
            <v>20182.280000000002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E7">
            <v>5464.92</v>
          </cell>
          <cell r="F7">
            <v>5464.92</v>
          </cell>
        </row>
        <row r="8">
          <cell r="E8">
            <v>681.6</v>
          </cell>
          <cell r="F8">
            <v>733.90000000000009</v>
          </cell>
        </row>
        <row r="9">
          <cell r="E9">
            <v>15532.5</v>
          </cell>
          <cell r="F9">
            <v>15625.100000000002</v>
          </cell>
        </row>
        <row r="10">
          <cell r="E10">
            <v>11755.499999999998</v>
          </cell>
          <cell r="F10">
            <v>12109.7</v>
          </cell>
        </row>
        <row r="11">
          <cell r="E11">
            <v>30846.329999999998</v>
          </cell>
          <cell r="F11">
            <v>30846.329999999998</v>
          </cell>
        </row>
        <row r="12">
          <cell r="E12">
            <v>6845.22</v>
          </cell>
          <cell r="F12">
            <v>6940.0199999999995</v>
          </cell>
        </row>
        <row r="13">
          <cell r="E13">
            <v>1989.079</v>
          </cell>
          <cell r="F13">
            <v>1989.079</v>
          </cell>
        </row>
        <row r="14">
          <cell r="E14">
            <v>61865.909999999996</v>
          </cell>
          <cell r="F14">
            <v>61599.44</v>
          </cell>
        </row>
        <row r="15">
          <cell r="E15">
            <v>17029.099999999999</v>
          </cell>
          <cell r="F15">
            <v>17029.099999999999</v>
          </cell>
        </row>
        <row r="16">
          <cell r="E16">
            <v>9117.2000000000007</v>
          </cell>
          <cell r="F16">
            <v>9064.5</v>
          </cell>
        </row>
        <row r="17">
          <cell r="E17">
            <v>6054.87</v>
          </cell>
          <cell r="F17">
            <v>6010.2500000000009</v>
          </cell>
        </row>
        <row r="18">
          <cell r="E18">
            <v>2894.54</v>
          </cell>
          <cell r="F18">
            <v>3329.83</v>
          </cell>
        </row>
        <row r="19">
          <cell r="E19">
            <v>7677.7199999999993</v>
          </cell>
          <cell r="F19">
            <v>8474.590000000002</v>
          </cell>
        </row>
        <row r="20">
          <cell r="E20">
            <v>2659.7000000000003</v>
          </cell>
          <cell r="F20">
            <v>2975.7999999999997</v>
          </cell>
        </row>
        <row r="21">
          <cell r="E21">
            <v>38062.04</v>
          </cell>
          <cell r="F21">
            <v>38062.04</v>
          </cell>
        </row>
        <row r="23">
          <cell r="E23">
            <v>4156.6099999999997</v>
          </cell>
          <cell r="F23">
            <v>4156.6099999999997</v>
          </cell>
        </row>
        <row r="24">
          <cell r="E24">
            <v>20182.28</v>
          </cell>
          <cell r="F24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84" t="s">
        <v>2</v>
      </c>
      <c r="B3" s="84" t="s">
        <v>3</v>
      </c>
      <c r="C3" s="94" t="s">
        <v>4</v>
      </c>
      <c r="D3" s="95"/>
      <c r="E3" s="94" t="s">
        <v>5</v>
      </c>
      <c r="F3" s="95"/>
      <c r="G3" s="94" t="s">
        <v>6</v>
      </c>
      <c r="H3" s="95"/>
      <c r="I3" s="87" t="s">
        <v>7</v>
      </c>
      <c r="J3" s="98"/>
      <c r="K3" s="98"/>
      <c r="L3" s="88"/>
      <c r="M3" s="84" t="s">
        <v>8</v>
      </c>
      <c r="N3" s="84"/>
      <c r="O3" s="84" t="s">
        <v>9</v>
      </c>
      <c r="P3" s="84"/>
      <c r="Q3" s="85" t="s">
        <v>10</v>
      </c>
      <c r="R3" s="86"/>
    </row>
    <row r="4" spans="1:18" ht="62.25" customHeight="1" x14ac:dyDescent="0.25">
      <c r="A4" s="84"/>
      <c r="B4" s="84"/>
      <c r="C4" s="96"/>
      <c r="D4" s="97"/>
      <c r="E4" s="96"/>
      <c r="F4" s="97"/>
      <c r="G4" s="96"/>
      <c r="H4" s="97"/>
      <c r="I4" s="87" t="s">
        <v>11</v>
      </c>
      <c r="J4" s="88"/>
      <c r="K4" s="87" t="s">
        <v>12</v>
      </c>
      <c r="L4" s="88"/>
      <c r="M4" s="84" t="s">
        <v>11</v>
      </c>
      <c r="N4" s="84"/>
      <c r="O4" s="84" t="s">
        <v>11</v>
      </c>
      <c r="P4" s="84"/>
      <c r="Q4" s="89" t="s">
        <v>13</v>
      </c>
      <c r="R4" s="90">
        <f>D5</f>
        <v>43831</v>
      </c>
    </row>
    <row r="5" spans="1:18" s="2" customFormat="1" ht="15" customHeight="1" x14ac:dyDescent="0.25">
      <c r="A5" s="84"/>
      <c r="B5" s="84"/>
      <c r="C5" s="4" t="s">
        <v>14</v>
      </c>
      <c r="D5" s="5">
        <v>43831</v>
      </c>
      <c r="E5" s="4" t="str">
        <f>C5</f>
        <v xml:space="preserve"> 01.01.2019</v>
      </c>
      <c r="F5" s="5">
        <f>D5</f>
        <v>43831</v>
      </c>
      <c r="G5" s="4" t="str">
        <f>C5</f>
        <v xml:space="preserve"> 01.01.2019</v>
      </c>
      <c r="H5" s="5">
        <f>D5</f>
        <v>43831</v>
      </c>
      <c r="I5" s="6" t="str">
        <f>C5</f>
        <v xml:space="preserve"> 01.01.2019</v>
      </c>
      <c r="J5" s="5">
        <f>D5</f>
        <v>43831</v>
      </c>
      <c r="K5" s="6" t="str">
        <f>C5</f>
        <v xml:space="preserve"> 01.01.2019</v>
      </c>
      <c r="L5" s="5">
        <f>D5</f>
        <v>43831</v>
      </c>
      <c r="M5" s="4" t="str">
        <f>C5</f>
        <v xml:space="preserve"> 01.01.2019</v>
      </c>
      <c r="N5" s="5">
        <f>D5</f>
        <v>43831</v>
      </c>
      <c r="O5" s="4" t="str">
        <f>E5</f>
        <v xml:space="preserve"> 01.01.2019</v>
      </c>
      <c r="P5" s="5">
        <f>F5</f>
        <v>43831</v>
      </c>
      <c r="Q5" s="89"/>
      <c r="R5" s="91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8">
        <v>15</v>
      </c>
      <c r="R6" s="8">
        <v>16</v>
      </c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20168.426129999996</v>
      </c>
      <c r="F7" s="11">
        <f>F8+F10+F9</f>
        <v>53600.531910000005</v>
      </c>
      <c r="G7" s="11" t="s">
        <v>16</v>
      </c>
      <c r="H7" s="11" t="s">
        <v>16</v>
      </c>
      <c r="I7" s="12">
        <v>22118.6</v>
      </c>
      <c r="J7" s="12">
        <v>19788.080000000002</v>
      </c>
      <c r="K7" s="11" t="s">
        <v>16</v>
      </c>
      <c r="L7" s="11" t="s">
        <v>16</v>
      </c>
      <c r="M7" s="12">
        <v>2685.86</v>
      </c>
      <c r="N7" s="12">
        <f>'[1]01.05.2018'!N7</f>
        <v>2685.86</v>
      </c>
      <c r="O7" s="12">
        <v>13175.222</v>
      </c>
      <c r="P7" s="12">
        <v>15024.05</v>
      </c>
      <c r="Q7" s="13">
        <f>E7+I7+M7</f>
        <v>44972.886129999999</v>
      </c>
      <c r="R7" s="13">
        <f>F7+J7+N7</f>
        <v>76074.471910000007</v>
      </c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2930441.27/1000</f>
        <v>2930.4412699999998</v>
      </c>
      <c r="F8" s="12">
        <f>3804630.15/1000</f>
        <v>3804.63015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16</v>
      </c>
      <c r="Q8" s="13"/>
      <c r="R8" s="1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17187626.58/1000</f>
        <v>17187.626579999996</v>
      </c>
      <c r="F9" s="12">
        <f>[2]TDSheet!$K$154/1000</f>
        <v>49757.100100000003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3"/>
      <c r="R9" s="1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50358.28/1000</f>
        <v>50.358280000000001</v>
      </c>
      <c r="F10" s="12">
        <f>38801.66/1000</f>
        <v>38.801660000000005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3"/>
      <c r="R10" s="11"/>
    </row>
    <row r="11" spans="1:18" ht="15.75" x14ac:dyDescent="0.25">
      <c r="A11" s="14">
        <v>2</v>
      </c>
      <c r="B11" s="18" t="s">
        <v>23</v>
      </c>
      <c r="C11" s="11">
        <f>[3]Свод!$D$7</f>
        <v>7902</v>
      </c>
      <c r="D11" s="11">
        <f>[3]Свод!$P$7</f>
        <v>5650.0309999999999</v>
      </c>
      <c r="E11" s="11">
        <v>16079</v>
      </c>
      <c r="F11" s="11">
        <v>15925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8.16</v>
      </c>
      <c r="L11" s="12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13">
        <f>E11+K11</f>
        <v>16087.16</v>
      </c>
      <c r="R11" s="13">
        <f>F11+L11</f>
        <v>15931.36</v>
      </c>
    </row>
    <row r="12" spans="1:18" ht="15.75" x14ac:dyDescent="0.25">
      <c r="A12" s="14">
        <f>A11+1</f>
        <v>3</v>
      </c>
      <c r="B12" s="18" t="s">
        <v>25</v>
      </c>
      <c r="C12" s="11">
        <f>[3]Свод!$D$8</f>
        <v>805.29999999999836</v>
      </c>
      <c r="D12" s="11">
        <f>[3]Свод!$P$8</f>
        <v>673.89999999999964</v>
      </c>
      <c r="E12" s="11">
        <v>92</v>
      </c>
      <c r="F12" s="11">
        <v>112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12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13">
        <f t="shared" ref="Q12:Q19" si="0">E12+K12</f>
        <v>92</v>
      </c>
      <c r="R12" s="13">
        <f>F12+L12</f>
        <v>112</v>
      </c>
    </row>
    <row r="13" spans="1:18" ht="18" customHeight="1" x14ac:dyDescent="0.25">
      <c r="A13" s="14">
        <f t="shared" ref="A13:A14" si="1">A12+1</f>
        <v>4</v>
      </c>
      <c r="B13" s="18" t="s">
        <v>26</v>
      </c>
      <c r="C13" s="11">
        <f>[3]Свод!$D$9</f>
        <v>25904.399999999987</v>
      </c>
      <c r="D13" s="11">
        <f>[3]Свод!$P$9</f>
        <v>20434.799999999988</v>
      </c>
      <c r="E13" s="11">
        <v>27602</v>
      </c>
      <c r="F13" s="11">
        <v>26253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21.65</v>
      </c>
      <c r="L13" s="12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13">
        <f t="shared" si="0"/>
        <v>27623.65</v>
      </c>
      <c r="R13" s="13">
        <f>F13+L13</f>
        <v>26275.360000000001</v>
      </c>
    </row>
    <row r="14" spans="1:18" ht="31.5" x14ac:dyDescent="0.25">
      <c r="A14" s="14">
        <f t="shared" si="1"/>
        <v>5</v>
      </c>
      <c r="B14" s="18" t="s">
        <v>27</v>
      </c>
      <c r="C14" s="11">
        <f>[3]Свод!$D$10</f>
        <v>12780.999999999998</v>
      </c>
      <c r="D14" s="11">
        <f>[3]Свод!$P$10</f>
        <v>10040.79999999999</v>
      </c>
      <c r="E14" s="11">
        <v>7210</v>
      </c>
      <c r="F14" s="11">
        <v>1130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1.2</v>
      </c>
      <c r="L14" s="12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13">
        <f>E14+K14</f>
        <v>7211.2</v>
      </c>
      <c r="R14" s="13">
        <f>F14+L14</f>
        <v>1130</v>
      </c>
    </row>
    <row r="15" spans="1:18" ht="15.75" x14ac:dyDescent="0.25">
      <c r="A15" s="14">
        <f>A14+1</f>
        <v>6</v>
      </c>
      <c r="B15" s="18" t="s">
        <v>28</v>
      </c>
      <c r="C15" s="11">
        <f>[3]Свод!$D$11</f>
        <v>30852.269999999982</v>
      </c>
      <c r="D15" s="11">
        <f>[3]Свод!$P$11</f>
        <v>30846.32999999998</v>
      </c>
      <c r="E15" s="11">
        <v>48647</v>
      </c>
      <c r="F15" s="11">
        <v>46515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139.13</v>
      </c>
      <c r="L15" s="12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13">
        <f>E15+K15</f>
        <v>48786.13</v>
      </c>
      <c r="R15" s="13">
        <f>F15+L15</f>
        <v>46724.4</v>
      </c>
    </row>
    <row r="16" spans="1:18" ht="17.25" customHeight="1" x14ac:dyDescent="0.25">
      <c r="A16" s="14">
        <f t="shared" ref="A16:A27" si="2">A15+1</f>
        <v>7</v>
      </c>
      <c r="B16" s="19" t="s">
        <v>30</v>
      </c>
      <c r="C16" s="11">
        <f>[3]Свод!$D$13</f>
        <v>2252</v>
      </c>
      <c r="D16" s="11">
        <f>[3]Свод!$P$13</f>
        <v>2252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12" t="s">
        <v>29</v>
      </c>
      <c r="M16" s="11" t="s">
        <v>16</v>
      </c>
      <c r="N16" s="11" t="s">
        <v>16</v>
      </c>
      <c r="O16" s="11" t="s">
        <v>16</v>
      </c>
      <c r="P16" s="11" t="s">
        <v>16</v>
      </c>
      <c r="Q16" s="13"/>
      <c r="R16" s="13"/>
    </row>
    <row r="17" spans="1:18" ht="15.75" x14ac:dyDescent="0.25">
      <c r="A17" s="14">
        <f t="shared" si="2"/>
        <v>8</v>
      </c>
      <c r="B17" s="18" t="s">
        <v>33</v>
      </c>
      <c r="C17" s="11">
        <f>[3]Свод!$D$14</f>
        <v>60814.039999999986</v>
      </c>
      <c r="D17" s="12">
        <f>[3]Свод!$P$14</f>
        <v>61241.929999999978</v>
      </c>
      <c r="E17" s="11">
        <v>50283</v>
      </c>
      <c r="F17" s="11">
        <v>51560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12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13">
        <f>E17+K17</f>
        <v>50283</v>
      </c>
      <c r="R17" s="13">
        <f>F17+L17</f>
        <v>51560</v>
      </c>
    </row>
    <row r="18" spans="1:18" ht="15.75" x14ac:dyDescent="0.25">
      <c r="A18" s="14">
        <f t="shared" si="2"/>
        <v>9</v>
      </c>
      <c r="B18" s="18" t="s">
        <v>34</v>
      </c>
      <c r="C18" s="11">
        <f>[3]Свод!$D$15</f>
        <v>18529.73</v>
      </c>
      <c r="D18" s="12">
        <f>[3]Свод!$P$15</f>
        <v>17219.333999999995</v>
      </c>
      <c r="E18" s="11">
        <v>9034</v>
      </c>
      <c r="F18" s="11">
        <v>8820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12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13">
        <f t="shared" si="0"/>
        <v>9034</v>
      </c>
      <c r="R18" s="13">
        <f>F18+L18</f>
        <v>8820</v>
      </c>
    </row>
    <row r="19" spans="1:18" ht="15.75" x14ac:dyDescent="0.25">
      <c r="A19" s="14">
        <f t="shared" si="2"/>
        <v>10</v>
      </c>
      <c r="B19" s="18" t="s">
        <v>35</v>
      </c>
      <c r="C19" s="11">
        <f>[3]Свод!$D$16</f>
        <v>8184.8000000000011</v>
      </c>
      <c r="D19" s="11">
        <f>[3]Свод!$P$16</f>
        <v>9515.3999999999978</v>
      </c>
      <c r="E19" s="11">
        <v>5042</v>
      </c>
      <c r="F19" s="11">
        <v>4883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12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13">
        <f t="shared" si="0"/>
        <v>5042</v>
      </c>
      <c r="R19" s="13">
        <f>F19+L19</f>
        <v>4883</v>
      </c>
    </row>
    <row r="20" spans="1:18" ht="15.75" x14ac:dyDescent="0.25">
      <c r="A20" s="14">
        <f t="shared" si="2"/>
        <v>11</v>
      </c>
      <c r="B20" s="18" t="s">
        <v>36</v>
      </c>
      <c r="C20" s="11">
        <f>[3]Свод!$D$12</f>
        <v>3977.66</v>
      </c>
      <c r="D20" s="11">
        <f>[3]Свод!$P$12</f>
        <v>6023.6200000000044</v>
      </c>
      <c r="E20" s="11">
        <v>1255</v>
      </c>
      <c r="F20" s="11">
        <v>163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12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13"/>
      <c r="R20" s="13">
        <f>F20</f>
        <v>163</v>
      </c>
    </row>
    <row r="21" spans="1:18" ht="15.75" x14ac:dyDescent="0.25">
      <c r="A21" s="14">
        <f t="shared" si="2"/>
        <v>12</v>
      </c>
      <c r="B21" s="18" t="s">
        <v>37</v>
      </c>
      <c r="C21" s="11">
        <f>[3]Свод!$D$17</f>
        <v>7984.4800000000014</v>
      </c>
      <c r="D21" s="11">
        <f>[3]Свод!$P$17</f>
        <v>5118.8900000000049</v>
      </c>
      <c r="E21" s="11">
        <v>2684</v>
      </c>
      <c r="F21" s="11">
        <v>1582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12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13"/>
      <c r="R21" s="13">
        <f>F21</f>
        <v>1582</v>
      </c>
    </row>
    <row r="22" spans="1:18" ht="15.75" x14ac:dyDescent="0.25">
      <c r="A22" s="14">
        <f t="shared" si="2"/>
        <v>13</v>
      </c>
      <c r="B22" s="18" t="s">
        <v>38</v>
      </c>
      <c r="C22" s="11" t="str">
        <f>[3]Свод!$C$18</f>
        <v>-</v>
      </c>
      <c r="D22" s="11">
        <f>[3]Свод!$P$18</f>
        <v>804.08999999999992</v>
      </c>
      <c r="E22" s="11" t="s">
        <v>24</v>
      </c>
      <c r="F22" s="11">
        <v>35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12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13"/>
      <c r="R22" s="13"/>
    </row>
    <row r="23" spans="1:18" ht="15.75" x14ac:dyDescent="0.25">
      <c r="A23" s="14">
        <f t="shared" si="2"/>
        <v>14</v>
      </c>
      <c r="B23" s="18" t="s">
        <v>39</v>
      </c>
      <c r="C23" s="11" t="str">
        <f>[3]Свод!$C$18</f>
        <v>-</v>
      </c>
      <c r="D23" s="11">
        <f>[3]Свод!$P$19</f>
        <v>5355.3780000000006</v>
      </c>
      <c r="E23" s="11" t="s">
        <v>24</v>
      </c>
      <c r="F23" s="11">
        <v>827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0</v>
      </c>
      <c r="L23" s="12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13"/>
      <c r="R23" s="13"/>
    </row>
    <row r="24" spans="1:18" ht="15.75" x14ac:dyDescent="0.25">
      <c r="A24" s="14">
        <f t="shared" si="2"/>
        <v>15</v>
      </c>
      <c r="B24" s="18" t="s">
        <v>40</v>
      </c>
      <c r="C24" s="11">
        <f>'[5]01.01.2018'!$D$23</f>
        <v>38062.04</v>
      </c>
      <c r="D24" s="11">
        <f>C24</f>
        <v>38062.04</v>
      </c>
      <c r="E24" s="11">
        <v>188372</v>
      </c>
      <c r="F24" s="11"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12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13">
        <f>E24+G24+K24</f>
        <v>191947.81</v>
      </c>
      <c r="R24" s="13">
        <f>F24+H24+L24</f>
        <v>191947.81</v>
      </c>
    </row>
    <row r="25" spans="1:18" ht="15.75" x14ac:dyDescent="0.25">
      <c r="A25" s="14">
        <f t="shared" si="2"/>
        <v>16</v>
      </c>
      <c r="B25" s="18" t="s">
        <v>41</v>
      </c>
      <c r="C25" s="11">
        <f>'[5]01.01.2018'!$D$25</f>
        <v>4156.6099999999997</v>
      </c>
      <c r="D25" s="12">
        <f>C25</f>
        <v>4156.6099999999997</v>
      </c>
      <c r="E25" s="11" t="str">
        <f>'[4]01.01.2016'!F24</f>
        <v>-</v>
      </c>
      <c r="F25" s="11" t="s">
        <v>24</v>
      </c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tr">
        <f>'[4]01.01.2016'!L24</f>
        <v>-</v>
      </c>
      <c r="L25" s="11" t="s">
        <v>24</v>
      </c>
      <c r="M25" s="11" t="s">
        <v>24</v>
      </c>
      <c r="N25" s="11" t="s">
        <v>24</v>
      </c>
      <c r="O25" s="11" t="s">
        <v>24</v>
      </c>
      <c r="P25" s="11" t="s">
        <v>24</v>
      </c>
      <c r="Q25" s="13"/>
      <c r="R25" s="8"/>
    </row>
    <row r="26" spans="1:18" ht="15.75" x14ac:dyDescent="0.25">
      <c r="A26" s="14">
        <f t="shared" si="2"/>
        <v>17</v>
      </c>
      <c r="B26" s="18" t="s">
        <v>42</v>
      </c>
      <c r="C26" s="11">
        <f>'[6]01.10.2019'!C26</f>
        <v>20182.28</v>
      </c>
      <c r="D26" s="12">
        <v>20182.28</v>
      </c>
      <c r="E26" s="11">
        <v>46797</v>
      </c>
      <c r="F26" s="11"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12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13">
        <f>E26+K26</f>
        <v>46833.72</v>
      </c>
      <c r="R26" s="13">
        <f>F26+L26</f>
        <v>46833.72</v>
      </c>
    </row>
    <row r="27" spans="1:18" ht="15.75" x14ac:dyDescent="0.25">
      <c r="A27" s="14">
        <f t="shared" si="2"/>
        <v>18</v>
      </c>
      <c r="B27" s="20" t="s">
        <v>43</v>
      </c>
      <c r="C27" s="21">
        <f>SUM(C11:C26)</f>
        <v>242388.60999999996</v>
      </c>
      <c r="D27" s="38">
        <f>SUM(D11:D26)</f>
        <v>237577.43299999993</v>
      </c>
      <c r="E27" s="21">
        <f>SUM(E11:E26)+E7</f>
        <v>423265.42612999998</v>
      </c>
      <c r="F27" s="38">
        <f>SUM(F11:F26)+F7</f>
        <v>446574.53191000002</v>
      </c>
      <c r="G27" s="21">
        <f>SUM(G7:G26)</f>
        <v>3575.81</v>
      </c>
      <c r="H27" s="38">
        <f>SUM(H7:H26)</f>
        <v>3575.81</v>
      </c>
      <c r="I27" s="21">
        <f>SUM(I7)</f>
        <v>22118.6</v>
      </c>
      <c r="J27" s="38">
        <f>SUM(J7)</f>
        <v>19788.080000000002</v>
      </c>
      <c r="K27" s="21">
        <f>SUM(K11:K26)</f>
        <v>206.85999999999999</v>
      </c>
      <c r="L27" s="38">
        <f>SUM(L11:L26)</f>
        <v>286.61</v>
      </c>
      <c r="M27" s="21">
        <f>SUM(M7:M25)</f>
        <v>2685.86</v>
      </c>
      <c r="N27" s="38">
        <f>SUM(N7:N25)</f>
        <v>2685.86</v>
      </c>
      <c r="O27" s="21">
        <f>SUM(O7:O25)</f>
        <v>13175.222</v>
      </c>
      <c r="P27" s="38">
        <f>SUM(P7:P25)</f>
        <v>15024.05</v>
      </c>
      <c r="Q27" s="13">
        <f>E27+G27+I27+K27+M27</f>
        <v>451852.55612999992</v>
      </c>
      <c r="R27" s="13">
        <f>F27+H27+J27+L27+N27</f>
        <v>472910.89191000001</v>
      </c>
    </row>
    <row r="28" spans="1:18" ht="15.75" x14ac:dyDescent="0.25">
      <c r="A28" s="22"/>
      <c r="B28" s="23"/>
      <c r="C28" s="24"/>
      <c r="D28" s="24"/>
      <c r="E28" s="24"/>
      <c r="F28" s="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>
        <f>SUM(Q7:Q24)</f>
        <v>401079.83612999995</v>
      </c>
      <c r="R28" s="25">
        <f>SUM(R7:R24)</f>
        <v>425203.40191000002</v>
      </c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>
        <f>80.1+352.52+0.59+7.9+36.72+159.64+78.09</f>
        <v>715.56</v>
      </c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46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83"/>
      <c r="F36" s="83"/>
      <c r="G36" s="83"/>
      <c r="H36" s="83"/>
      <c r="I36" s="83"/>
      <c r="J36" s="83"/>
      <c r="K36" s="83"/>
      <c r="L36" s="83"/>
      <c r="M36" s="83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A1:N1"/>
    <mergeCell ref="A3:A5"/>
    <mergeCell ref="B3:B5"/>
    <mergeCell ref="C3:D4"/>
    <mergeCell ref="E3:F4"/>
    <mergeCell ref="G3:H4"/>
    <mergeCell ref="I3:L3"/>
    <mergeCell ref="M3:N3"/>
    <mergeCell ref="E36:M36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topLeftCell="A4" zoomScaleNormal="100" zoomScaleSheetLayoutView="100" workbookViewId="0">
      <selection activeCell="D11" sqref="D11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63"/>
      <c r="P1" s="63"/>
    </row>
    <row r="2" spans="1:18" x14ac:dyDescent="0.25">
      <c r="O2" s="3"/>
      <c r="P2" s="3" t="s">
        <v>1</v>
      </c>
    </row>
    <row r="3" spans="1:18" ht="51" customHeight="1" x14ac:dyDescent="0.25">
      <c r="A3" s="84" t="s">
        <v>2</v>
      </c>
      <c r="B3" s="84" t="s">
        <v>3</v>
      </c>
      <c r="C3" s="110" t="s">
        <v>4</v>
      </c>
      <c r="D3" s="111"/>
      <c r="E3" s="110" t="s">
        <v>5</v>
      </c>
      <c r="F3" s="111"/>
      <c r="G3" s="94" t="s">
        <v>6</v>
      </c>
      <c r="H3" s="95"/>
      <c r="I3" s="114" t="s">
        <v>7</v>
      </c>
      <c r="J3" s="115"/>
      <c r="K3" s="115"/>
      <c r="L3" s="116"/>
      <c r="M3" s="106" t="s">
        <v>8</v>
      </c>
      <c r="N3" s="106"/>
      <c r="O3" s="106" t="s">
        <v>9</v>
      </c>
      <c r="P3" s="106"/>
      <c r="Q3" s="107"/>
      <c r="R3" s="107"/>
    </row>
    <row r="4" spans="1:18" ht="72" customHeight="1" x14ac:dyDescent="0.25">
      <c r="A4" s="84"/>
      <c r="B4" s="84"/>
      <c r="C4" s="112"/>
      <c r="D4" s="113"/>
      <c r="E4" s="112"/>
      <c r="F4" s="113"/>
      <c r="G4" s="96"/>
      <c r="H4" s="97"/>
      <c r="I4" s="87" t="s">
        <v>11</v>
      </c>
      <c r="J4" s="88"/>
      <c r="K4" s="87" t="s">
        <v>12</v>
      </c>
      <c r="L4" s="88"/>
      <c r="M4" s="106" t="s">
        <v>11</v>
      </c>
      <c r="N4" s="106"/>
      <c r="O4" s="106" t="s">
        <v>11</v>
      </c>
      <c r="P4" s="106"/>
      <c r="Q4" s="108"/>
      <c r="R4" s="109"/>
    </row>
    <row r="5" spans="1:18" ht="15" customHeight="1" x14ac:dyDescent="0.25">
      <c r="A5" s="84"/>
      <c r="B5" s="84"/>
      <c r="C5" s="65" t="s">
        <v>55</v>
      </c>
      <c r="D5" s="52">
        <v>44166</v>
      </c>
      <c r="E5" s="65" t="str">
        <f>C5</f>
        <v xml:space="preserve"> 01.01.2020</v>
      </c>
      <c r="F5" s="52">
        <f>D5</f>
        <v>44166</v>
      </c>
      <c r="G5" s="62" t="str">
        <f>C5</f>
        <v xml:space="preserve"> 01.01.2020</v>
      </c>
      <c r="H5" s="6">
        <f>D5</f>
        <v>44166</v>
      </c>
      <c r="I5" s="6" t="str">
        <f>C5</f>
        <v xml:space="preserve"> 01.01.2020</v>
      </c>
      <c r="J5" s="6">
        <f>D5</f>
        <v>44166</v>
      </c>
      <c r="K5" s="6" t="str">
        <f>C5</f>
        <v xml:space="preserve"> 01.01.2020</v>
      </c>
      <c r="L5" s="6">
        <f>D5</f>
        <v>44166</v>
      </c>
      <c r="M5" s="65" t="str">
        <f>C5</f>
        <v xml:space="preserve"> 01.01.2020</v>
      </c>
      <c r="N5" s="52">
        <f>D5</f>
        <v>44166</v>
      </c>
      <c r="O5" s="65" t="str">
        <f>E5</f>
        <v xml:space="preserve"> 01.01.2020</v>
      </c>
      <c r="P5" s="52">
        <f>F5</f>
        <v>44166</v>
      </c>
      <c r="Q5" s="108"/>
      <c r="R5" s="108"/>
    </row>
    <row r="6" spans="1:18" ht="15.75" customHeight="1" x14ac:dyDescent="0.25">
      <c r="A6" s="62">
        <v>1</v>
      </c>
      <c r="B6" s="62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59">
        <v>9</v>
      </c>
      <c r="J6" s="59">
        <v>10</v>
      </c>
      <c r="K6" s="59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4"/>
      <c r="R6" s="6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53549.926550000004</v>
      </c>
      <c r="G7" s="53" t="s">
        <v>16</v>
      </c>
      <c r="H7" s="53" t="s">
        <v>16</v>
      </c>
      <c r="I7" s="54">
        <v>19788.080000000002</v>
      </c>
      <c r="J7" s="58">
        <v>23691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18833.62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3555.53649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49900.796000000002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93.594059999999999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[7]Свод!$P$7</f>
        <v>5464.92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[7]Свод!$P$8</f>
        <v>571.40000000000009</v>
      </c>
      <c r="E12" s="53">
        <v>112</v>
      </c>
      <c r="F12" s="55">
        <v>125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f>'[6]01.01.2020'!$D$13</f>
        <v>20434.799999999988</v>
      </c>
      <c r="D13" s="53">
        <f>[7]Свод!$P$9</f>
        <v>16742.699999999993</v>
      </c>
      <c r="E13" s="53">
        <v>26253</v>
      </c>
      <c r="F13" s="55">
        <v>18519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26.92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f>'[6]01.01.2020'!$D$14</f>
        <v>10040.79999999999</v>
      </c>
      <c r="D14" s="53">
        <f>[7]Свод!$P$10</f>
        <v>11534.200000000004</v>
      </c>
      <c r="E14" s="53">
        <v>1130</v>
      </c>
      <c r="F14" s="55">
        <v>102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[7]Свод!$P$11</f>
        <v>30846.329999999998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f>'[6]01.01.2020'!$D$16</f>
        <v>2252</v>
      </c>
      <c r="D16" s="53">
        <f>[7]Свод!$P$13</f>
        <v>1989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f>'[6]01.01.2020'!$D$17</f>
        <v>61241.929999999978</v>
      </c>
      <c r="D17" s="54">
        <f>[7]Свод!$P$14</f>
        <v>62504.60000000002</v>
      </c>
      <c r="E17" s="53">
        <v>51560</v>
      </c>
      <c r="F17" s="55">
        <v>56887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17219.330000000002</v>
      </c>
      <c r="D18" s="54">
        <f>[7]Свод!$P$15</f>
        <v>17029.099999999999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f>'[6]01.01.2020'!$D$19</f>
        <v>9515.3999999999978</v>
      </c>
      <c r="D19" s="53">
        <f>[7]Свод!$P$16</f>
        <v>9377.8000000000029</v>
      </c>
      <c r="E19" s="53">
        <v>4883</v>
      </c>
      <c r="F19" s="55">
        <v>4679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f>'[6]01.01.2020'!$D$20</f>
        <v>6023.6200000000044</v>
      </c>
      <c r="D20" s="53">
        <f>[7]Свод!$P$12</f>
        <v>7083.7200000000057</v>
      </c>
      <c r="E20" s="53">
        <v>163</v>
      </c>
      <c r="F20" s="55">
        <v>90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f>'[6]01.01.2020'!$D$21</f>
        <v>5118.8900000000049</v>
      </c>
      <c r="D21" s="53">
        <f>[7]Свод!$P$17</f>
        <v>6164.1699999999946</v>
      </c>
      <c r="E21" s="53">
        <v>1582</v>
      </c>
      <c r="F21" s="55">
        <v>762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f>'[6]01.01.2020'!$D$22</f>
        <v>804.08999999999992</v>
      </c>
      <c r="D22" s="53">
        <f>[7]Свод!$P$18</f>
        <v>2245.3500000000008</v>
      </c>
      <c r="E22" s="53">
        <v>35</v>
      </c>
      <c r="F22" s="55">
        <v>47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f>'[6]01.01.2020'!$D$23</f>
        <v>5355.3780000000006</v>
      </c>
      <c r="D23" s="53">
        <f>[7]Свод!$P$19</f>
        <v>8540.4679999999935</v>
      </c>
      <c r="E23" s="53">
        <v>827</v>
      </c>
      <c r="F23" s="55">
        <v>1981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14.31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f t="shared" si="1"/>
        <v>15</v>
      </c>
      <c r="B24" s="18" t="s">
        <v>40</v>
      </c>
      <c r="C24" s="53">
        <f>'[6]01.01.2020'!$D$24</f>
        <v>38062.04</v>
      </c>
      <c r="D24" s="53">
        <f>[7]Свод!$P$20</f>
        <v>38062.04</v>
      </c>
      <c r="E24" s="53">
        <v>188372</v>
      </c>
      <c r="F24" s="55" t="s">
        <v>29</v>
      </c>
      <c r="G24" s="53">
        <f>'[5]01.01.2018'!$H$23</f>
        <v>3575.81</v>
      </c>
      <c r="H24" s="53">
        <f>G24</f>
        <v>3575.81</v>
      </c>
      <c r="I24" s="56" t="s">
        <v>16</v>
      </c>
      <c r="J24" s="56" t="s">
        <v>16</v>
      </c>
      <c r="K24" s="56" t="s">
        <v>24</v>
      </c>
      <c r="L24" s="56" t="s">
        <v>29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f t="shared" si="1"/>
        <v>16</v>
      </c>
      <c r="B25" s="18" t="s">
        <v>41</v>
      </c>
      <c r="C25" s="53">
        <f>'[6]01.01.2020'!$D$25</f>
        <v>4156.6099999999997</v>
      </c>
      <c r="D25" s="54">
        <f>[7]Свод!$P$22</f>
        <v>4156.6099999999997</v>
      </c>
      <c r="E25" s="53" t="s">
        <v>24</v>
      </c>
      <c r="F25" s="55" t="s">
        <v>24</v>
      </c>
      <c r="G25" s="53" t="str">
        <f>'[4]01.01.2016'!H24</f>
        <v>-</v>
      </c>
      <c r="H25" s="53" t="s">
        <v>24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24</v>
      </c>
      <c r="N25" s="53" t="s">
        <v>24</v>
      </c>
      <c r="O25" s="53" t="s">
        <v>24</v>
      </c>
      <c r="P25" s="53" t="s">
        <v>24</v>
      </c>
      <c r="Q25" s="43"/>
      <c r="R25" s="64"/>
    </row>
    <row r="26" spans="1:18" ht="15.75" x14ac:dyDescent="0.25">
      <c r="A26" s="14">
        <f t="shared" si="1"/>
        <v>17</v>
      </c>
      <c r="B26" s="18" t="s">
        <v>42</v>
      </c>
      <c r="C26" s="53">
        <f>'[6]01.01.2020'!$D$26</f>
        <v>20182.28</v>
      </c>
      <c r="D26" s="54">
        <f>[7]Свод!$P$23</f>
        <v>20182.280000000002</v>
      </c>
      <c r="E26" s="53">
        <v>46797</v>
      </c>
      <c r="F26" s="55">
        <f>E26</f>
        <v>46797</v>
      </c>
      <c r="G26" s="53" t="str">
        <f>'[4]01.01.2016'!H18</f>
        <v>-</v>
      </c>
      <c r="H26" s="53" t="s">
        <v>24</v>
      </c>
      <c r="I26" s="56" t="s">
        <v>16</v>
      </c>
      <c r="J26" s="56" t="s">
        <v>16</v>
      </c>
      <c r="K26" s="54">
        <v>36.72</v>
      </c>
      <c r="L26" s="56">
        <v>36.72</v>
      </c>
      <c r="M26" s="53" t="s">
        <v>16</v>
      </c>
      <c r="N26" s="53" t="s">
        <v>16</v>
      </c>
      <c r="O26" s="53" t="s">
        <v>16</v>
      </c>
      <c r="P26" s="53" t="s">
        <v>16</v>
      </c>
      <c r="Q26" s="43"/>
      <c r="R26" s="43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242494.68800000002</v>
      </c>
      <c r="E27" s="21">
        <f>SUM(E11:E26)+E7</f>
        <v>446574.53191000002</v>
      </c>
      <c r="F27" s="21">
        <f>SUM(F11:F26)+F7</f>
        <v>254503.92655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23691</v>
      </c>
      <c r="K27" s="21">
        <f>SUM(K11:K26)</f>
        <v>286.61</v>
      </c>
      <c r="L27" s="21">
        <f>SUM(L11:L26)</f>
        <v>287.35000000000002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18833.62</v>
      </c>
      <c r="Q27" s="43"/>
      <c r="R27" s="43"/>
    </row>
    <row r="28" spans="1:18" ht="15.75" x14ac:dyDescent="0.25">
      <c r="A28" s="64"/>
      <c r="B28" s="23"/>
      <c r="C28" s="24"/>
      <c r="D28" s="60"/>
      <c r="E28" s="24"/>
      <c r="F28" s="4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0"/>
      <c r="R28" s="40"/>
    </row>
    <row r="29" spans="1:18" ht="15.75" x14ac:dyDescent="0.25">
      <c r="A29" s="6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</row>
    <row r="30" spans="1:18" ht="15.75" x14ac:dyDescent="0.25">
      <c r="A30" s="64"/>
      <c r="B30" s="41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64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4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4"/>
      <c r="B33" s="42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4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64"/>
      <c r="B35" s="2" t="s">
        <v>60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4"/>
      <c r="B36" s="99" t="s">
        <v>59</v>
      </c>
      <c r="C36" s="100"/>
      <c r="D36" s="100"/>
      <c r="E36" s="100"/>
      <c r="F36" s="100"/>
      <c r="G36" s="100"/>
      <c r="H36" s="101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64"/>
      <c r="B37" s="44" t="s">
        <v>49</v>
      </c>
      <c r="C37" s="24"/>
      <c r="D37" s="102" t="s">
        <v>58</v>
      </c>
      <c r="E37" s="103"/>
      <c r="F37" s="103"/>
      <c r="G37" s="103"/>
      <c r="H37" s="103"/>
      <c r="I37" s="104"/>
      <c r="J37" s="105"/>
      <c r="K37" s="61"/>
      <c r="L37" s="61"/>
      <c r="M37" s="61"/>
      <c r="N37" s="24"/>
      <c r="O37" s="24"/>
      <c r="P37" s="24"/>
    </row>
    <row r="38" spans="1:16" ht="15.75" x14ac:dyDescent="0.25">
      <c r="A38" s="64"/>
      <c r="B38" s="4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64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45" customFormat="1" x14ac:dyDescent="0.25">
      <c r="B40" s="46" t="s">
        <v>51</v>
      </c>
      <c r="C40" s="47"/>
      <c r="D40" s="47"/>
      <c r="E40" s="47"/>
      <c r="F40" s="47"/>
      <c r="G40" s="48"/>
      <c r="L40" s="49"/>
    </row>
    <row r="41" spans="1:16" x14ac:dyDescent="0.25">
      <c r="B41" s="50" t="s">
        <v>52</v>
      </c>
      <c r="D41" s="40"/>
      <c r="F41" s="40"/>
    </row>
    <row r="42" spans="1:16" x14ac:dyDescent="0.25">
      <c r="B42" s="29" t="s">
        <v>53</v>
      </c>
      <c r="F42" s="40"/>
    </row>
    <row r="43" spans="1:16" x14ac:dyDescent="0.25">
      <c r="B43" s="51" t="s">
        <v>54</v>
      </c>
    </row>
    <row r="45" spans="1:16" x14ac:dyDescent="0.25">
      <c r="F45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66"/>
      <c r="P1" s="66"/>
    </row>
    <row r="2" spans="1:18" x14ac:dyDescent="0.25">
      <c r="O2" s="3"/>
      <c r="P2" s="3" t="s">
        <v>1</v>
      </c>
    </row>
    <row r="3" spans="1:18" ht="51" customHeight="1" x14ac:dyDescent="0.25">
      <c r="A3" s="84" t="s">
        <v>2</v>
      </c>
      <c r="B3" s="84" t="s">
        <v>3</v>
      </c>
      <c r="C3" s="110" t="s">
        <v>4</v>
      </c>
      <c r="D3" s="111"/>
      <c r="E3" s="110" t="s">
        <v>5</v>
      </c>
      <c r="F3" s="111"/>
      <c r="G3" s="94" t="s">
        <v>6</v>
      </c>
      <c r="H3" s="95"/>
      <c r="I3" s="114" t="s">
        <v>7</v>
      </c>
      <c r="J3" s="115"/>
      <c r="K3" s="115"/>
      <c r="L3" s="116"/>
      <c r="M3" s="106" t="s">
        <v>8</v>
      </c>
      <c r="N3" s="106"/>
      <c r="O3" s="106" t="s">
        <v>9</v>
      </c>
      <c r="P3" s="106"/>
      <c r="Q3" s="107"/>
      <c r="R3" s="107"/>
    </row>
    <row r="4" spans="1:18" ht="72" customHeight="1" x14ac:dyDescent="0.25">
      <c r="A4" s="84"/>
      <c r="B4" s="84"/>
      <c r="C4" s="112"/>
      <c r="D4" s="113"/>
      <c r="E4" s="112"/>
      <c r="F4" s="113"/>
      <c r="G4" s="96"/>
      <c r="H4" s="97"/>
      <c r="I4" s="87" t="s">
        <v>11</v>
      </c>
      <c r="J4" s="88"/>
      <c r="K4" s="87" t="s">
        <v>12</v>
      </c>
      <c r="L4" s="88"/>
      <c r="M4" s="106" t="s">
        <v>11</v>
      </c>
      <c r="N4" s="106"/>
      <c r="O4" s="106" t="s">
        <v>11</v>
      </c>
      <c r="P4" s="106"/>
      <c r="Q4" s="108"/>
      <c r="R4" s="109"/>
    </row>
    <row r="5" spans="1:18" ht="15" customHeight="1" x14ac:dyDescent="0.25">
      <c r="A5" s="84"/>
      <c r="B5" s="84"/>
      <c r="C5" s="70" t="s">
        <v>55</v>
      </c>
      <c r="D5" s="52">
        <v>44197</v>
      </c>
      <c r="E5" s="70" t="str">
        <f>C5</f>
        <v xml:space="preserve"> 01.01.2020</v>
      </c>
      <c r="F5" s="52">
        <f>D5</f>
        <v>44197</v>
      </c>
      <c r="G5" s="67" t="str">
        <f>C5</f>
        <v xml:space="preserve"> 01.01.2020</v>
      </c>
      <c r="H5" s="6">
        <f>D5</f>
        <v>44197</v>
      </c>
      <c r="I5" s="6" t="str">
        <f>C5</f>
        <v xml:space="preserve"> 01.01.2020</v>
      </c>
      <c r="J5" s="6">
        <f>D5</f>
        <v>44197</v>
      </c>
      <c r="K5" s="6" t="str">
        <f>C5</f>
        <v xml:space="preserve"> 01.01.2020</v>
      </c>
      <c r="L5" s="6">
        <f>D5</f>
        <v>44197</v>
      </c>
      <c r="M5" s="70" t="str">
        <f>C5</f>
        <v xml:space="preserve"> 01.01.2020</v>
      </c>
      <c r="N5" s="52">
        <f>D5</f>
        <v>44197</v>
      </c>
      <c r="O5" s="70" t="str">
        <f>E5</f>
        <v xml:space="preserve"> 01.01.2020</v>
      </c>
      <c r="P5" s="52">
        <f>F5</f>
        <v>44197</v>
      </c>
      <c r="Q5" s="108"/>
      <c r="R5" s="108"/>
    </row>
    <row r="6" spans="1:18" ht="15.75" customHeight="1" x14ac:dyDescent="0.25">
      <c r="A6" s="67">
        <v>1</v>
      </c>
      <c r="B6" s="67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59">
        <v>9</v>
      </c>
      <c r="J6" s="59">
        <v>10</v>
      </c>
      <c r="K6" s="59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  <c r="Q6" s="69"/>
      <c r="R6" s="6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53420.251980000001</v>
      </c>
      <c r="G7" s="53" t="s">
        <v>16</v>
      </c>
      <c r="H7" s="53" t="s">
        <v>16</v>
      </c>
      <c r="I7" s="54">
        <v>19788.080000000002</v>
      </c>
      <c r="J7" s="58">
        <v>22304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12938.26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3565.9875000000002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49757.100100000003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97.164379999999994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[8]Свод!$Q$7</f>
        <v>0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[8]Свод!$Q$8</f>
        <v>0</v>
      </c>
      <c r="E12" s="53">
        <v>112</v>
      </c>
      <c r="F12" s="55">
        <v>239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f>'[6]01.01.2020'!$D$13</f>
        <v>20434.799999999988</v>
      </c>
      <c r="D13" s="53">
        <f>[8]Свод!$Q$9</f>
        <v>0</v>
      </c>
      <c r="E13" s="53">
        <v>26253</v>
      </c>
      <c r="F13" s="55">
        <v>18286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25.09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f>'[6]01.01.2020'!$D$14</f>
        <v>10040.79999999999</v>
      </c>
      <c r="D14" s="53">
        <f>[8]Свод!$Q$10</f>
        <v>0</v>
      </c>
      <c r="E14" s="53">
        <v>1130</v>
      </c>
      <c r="F14" s="55">
        <v>146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[8]Свод!$Q$11</f>
        <v>0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f>'[6]01.01.2020'!$D$16</f>
        <v>2252</v>
      </c>
      <c r="D16" s="53">
        <f>[8]Свод!$Q$13</f>
        <v>0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f>'[6]01.01.2020'!$D$17</f>
        <v>61241.929999999978</v>
      </c>
      <c r="D17" s="54">
        <f>[8]Свод!$Q$14</f>
        <v>0</v>
      </c>
      <c r="E17" s="53">
        <v>51560</v>
      </c>
      <c r="F17" s="55">
        <v>56451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4.3499999999999996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17219.330000000002</v>
      </c>
      <c r="D18" s="54">
        <f>[8]Свод!$Q$15</f>
        <v>0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f>'[6]01.01.2020'!$D$19</f>
        <v>9515.3999999999978</v>
      </c>
      <c r="D19" s="53">
        <f>[8]Свод!$Q$16</f>
        <v>0</v>
      </c>
      <c r="E19" s="53">
        <v>4883</v>
      </c>
      <c r="F19" s="55">
        <v>4647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f>'[6]01.01.2020'!$D$20</f>
        <v>6023.6200000000044</v>
      </c>
      <c r="D20" s="53">
        <f>[8]Свод!$Q$12</f>
        <v>0</v>
      </c>
      <c r="E20" s="53">
        <v>163</v>
      </c>
      <c r="F20" s="55">
        <v>100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f>'[6]01.01.2020'!$D$21</f>
        <v>5118.8900000000049</v>
      </c>
      <c r="D21" s="53">
        <f>[8]Свод!$Q$17</f>
        <v>0</v>
      </c>
      <c r="E21" s="53">
        <v>1582</v>
      </c>
      <c r="F21" s="55">
        <v>947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f>'[6]01.01.2020'!$D$22</f>
        <v>804.08999999999992</v>
      </c>
      <c r="D22" s="53">
        <f>[8]Свод!$Q$18</f>
        <v>0</v>
      </c>
      <c r="E22" s="53">
        <v>35</v>
      </c>
      <c r="F22" s="55">
        <v>58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f>'[6]01.01.2020'!$D$23</f>
        <v>5355.3780000000006</v>
      </c>
      <c r="D23" s="53">
        <f>[8]Свод!$Q$19</f>
        <v>0</v>
      </c>
      <c r="E23" s="53">
        <v>827</v>
      </c>
      <c r="F23" s="55">
        <v>2094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4.95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 t="s">
        <v>32</v>
      </c>
      <c r="D24" s="53">
        <f>[8]Свод!$Q$20</f>
        <v>0</v>
      </c>
      <c r="E24" s="53" t="s">
        <v>29</v>
      </c>
      <c r="F24" s="55">
        <v>437.41899999999998</v>
      </c>
      <c r="G24" s="53" t="s">
        <v>24</v>
      </c>
      <c r="H24" s="53" t="s">
        <v>24</v>
      </c>
      <c r="I24" s="56" t="s">
        <v>16</v>
      </c>
      <c r="J24" s="56" t="s">
        <v>16</v>
      </c>
      <c r="K24" s="54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[8]Свод!$Q$21</f>
        <v>0</v>
      </c>
      <c r="E25" s="53">
        <v>188372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[8]Свод!$Q$23</f>
        <v>0</v>
      </c>
      <c r="E26" s="53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24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69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[8]Свод!$Q$24</f>
        <v>0</v>
      </c>
      <c r="E27" s="53">
        <v>46797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4">
        <v>36.72</v>
      </c>
      <c r="L27" s="56">
        <v>36.72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237577.42799999993</v>
      </c>
      <c r="D28" s="21">
        <f>SUM(D11:D27)</f>
        <v>0</v>
      </c>
      <c r="E28" s="21">
        <f>SUM(E11:E27)+E7</f>
        <v>446574.53191000002</v>
      </c>
      <c r="F28" s="21">
        <f>SUM(F11:F27)+F7</f>
        <v>207790.67098</v>
      </c>
      <c r="G28" s="21">
        <f>SUM(G7:G27)</f>
        <v>3575.81</v>
      </c>
      <c r="H28" s="21">
        <f>SUM(H7:H27)</f>
        <v>3575.81</v>
      </c>
      <c r="I28" s="21">
        <f>SUM(I7)</f>
        <v>19788.080000000002</v>
      </c>
      <c r="J28" s="21">
        <f>SUM(J7)</f>
        <v>22304</v>
      </c>
      <c r="K28" s="21">
        <f>SUM(K11:K27)</f>
        <v>286.61</v>
      </c>
      <c r="L28" s="21">
        <f>SUM(L11:L27)</f>
        <v>280.51</v>
      </c>
      <c r="M28" s="21">
        <f>SUM(M7:M26)</f>
        <v>2685.86</v>
      </c>
      <c r="N28" s="21">
        <f>SUM(N7:N26)</f>
        <v>2685.86</v>
      </c>
      <c r="O28" s="21">
        <f>SUM(O7:O26)</f>
        <v>15024.05</v>
      </c>
      <c r="P28" s="21">
        <f>SUM(P7:P26)</f>
        <v>12938.26</v>
      </c>
      <c r="Q28" s="43"/>
      <c r="R28" s="43"/>
    </row>
    <row r="29" spans="1:18" ht="15.75" x14ac:dyDescent="0.25">
      <c r="A29" s="69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6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6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6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69"/>
      <c r="B37" s="99" t="s">
        <v>59</v>
      </c>
      <c r="C37" s="100"/>
      <c r="D37" s="100"/>
      <c r="E37" s="100"/>
      <c r="F37" s="100"/>
      <c r="G37" s="100"/>
      <c r="H37" s="101"/>
      <c r="I37" s="24"/>
      <c r="J37" s="24"/>
      <c r="K37" s="24"/>
      <c r="L37" s="24"/>
      <c r="M37" s="24"/>
      <c r="N37" s="24"/>
      <c r="O37" s="24"/>
      <c r="P37" s="24"/>
    </row>
    <row r="38" spans="1:16" ht="75.75" thickBot="1" x14ac:dyDescent="0.3">
      <c r="A38" s="69"/>
      <c r="B38" s="44" t="s">
        <v>49</v>
      </c>
      <c r="C38" s="24"/>
      <c r="D38" s="102" t="s">
        <v>58</v>
      </c>
      <c r="E38" s="103"/>
      <c r="F38" s="103"/>
      <c r="G38" s="103"/>
      <c r="H38" s="103"/>
      <c r="I38" s="104"/>
      <c r="J38" s="105"/>
      <c r="K38" s="68"/>
      <c r="L38" s="68"/>
      <c r="M38" s="68"/>
      <c r="N38" s="24"/>
      <c r="O38" s="24"/>
      <c r="P38" s="24"/>
    </row>
    <row r="39" spans="1:16" ht="15.75" x14ac:dyDescent="0.25">
      <c r="A39" s="69"/>
      <c r="B39" s="4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5.75" x14ac:dyDescent="0.25">
      <c r="A40" s="69"/>
      <c r="B40" s="29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45" customFormat="1" x14ac:dyDescent="0.25">
      <c r="B41" s="46" t="s">
        <v>51</v>
      </c>
      <c r="C41" s="47"/>
      <c r="D41" s="47"/>
      <c r="E41" s="47"/>
      <c r="F41" s="47"/>
      <c r="G41" s="48"/>
      <c r="L41" s="49"/>
    </row>
    <row r="42" spans="1:16" x14ac:dyDescent="0.25">
      <c r="B42" s="50" t="s">
        <v>52</v>
      </c>
      <c r="D42" s="40"/>
      <c r="F42" s="40"/>
    </row>
    <row r="43" spans="1:16" x14ac:dyDescent="0.25">
      <c r="B43" s="29" t="s">
        <v>53</v>
      </c>
      <c r="F43" s="40"/>
    </row>
    <row r="44" spans="1:16" x14ac:dyDescent="0.25">
      <c r="B44" s="51" t="s">
        <v>54</v>
      </c>
    </row>
    <row r="46" spans="1:16" x14ac:dyDescent="0.25">
      <c r="F46" s="40"/>
    </row>
  </sheetData>
  <mergeCells count="18">
    <mergeCell ref="B37:H37"/>
    <mergeCell ref="D38:J38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8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19" zoomScaleNormal="100" zoomScaleSheetLayoutView="100" workbookViewId="0">
      <selection activeCell="B38" sqref="B38:H38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71"/>
      <c r="P1" s="71"/>
    </row>
    <row r="2" spans="1:18" x14ac:dyDescent="0.25">
      <c r="O2" s="3"/>
      <c r="P2" s="3" t="s">
        <v>1</v>
      </c>
    </row>
    <row r="3" spans="1:18" ht="51" customHeight="1" x14ac:dyDescent="0.25">
      <c r="A3" s="84" t="s">
        <v>2</v>
      </c>
      <c r="B3" s="84" t="s">
        <v>3</v>
      </c>
      <c r="C3" s="110" t="s">
        <v>4</v>
      </c>
      <c r="D3" s="111"/>
      <c r="E3" s="110" t="s">
        <v>5</v>
      </c>
      <c r="F3" s="111"/>
      <c r="G3" s="94" t="s">
        <v>6</v>
      </c>
      <c r="H3" s="95"/>
      <c r="I3" s="114" t="s">
        <v>7</v>
      </c>
      <c r="J3" s="115"/>
      <c r="K3" s="115"/>
      <c r="L3" s="116"/>
      <c r="M3" s="106" t="s">
        <v>8</v>
      </c>
      <c r="N3" s="106"/>
      <c r="O3" s="106" t="s">
        <v>9</v>
      </c>
      <c r="P3" s="106"/>
      <c r="Q3" s="107"/>
      <c r="R3" s="107"/>
    </row>
    <row r="4" spans="1:18" ht="72" customHeight="1" x14ac:dyDescent="0.25">
      <c r="A4" s="84"/>
      <c r="B4" s="84"/>
      <c r="C4" s="112"/>
      <c r="D4" s="113"/>
      <c r="E4" s="112"/>
      <c r="F4" s="113"/>
      <c r="G4" s="96"/>
      <c r="H4" s="97"/>
      <c r="I4" s="87" t="s">
        <v>11</v>
      </c>
      <c r="J4" s="88"/>
      <c r="K4" s="87" t="s">
        <v>12</v>
      </c>
      <c r="L4" s="88"/>
      <c r="M4" s="106" t="s">
        <v>11</v>
      </c>
      <c r="N4" s="106"/>
      <c r="O4" s="106" t="s">
        <v>11</v>
      </c>
      <c r="P4" s="106"/>
      <c r="Q4" s="108"/>
      <c r="R4" s="109"/>
    </row>
    <row r="5" spans="1:18" ht="15" customHeight="1" x14ac:dyDescent="0.25">
      <c r="A5" s="84"/>
      <c r="B5" s="84"/>
      <c r="C5" s="75" t="s">
        <v>62</v>
      </c>
      <c r="D5" s="52">
        <v>44228</v>
      </c>
      <c r="E5" s="75" t="str">
        <f>C5</f>
        <v xml:space="preserve"> 01.01.2021</v>
      </c>
      <c r="F5" s="52">
        <f>D5</f>
        <v>44228</v>
      </c>
      <c r="G5" s="72" t="str">
        <f>C5</f>
        <v xml:space="preserve"> 01.01.2021</v>
      </c>
      <c r="H5" s="6">
        <f>D5</f>
        <v>44228</v>
      </c>
      <c r="I5" s="6" t="str">
        <f>C5</f>
        <v xml:space="preserve"> 01.01.2021</v>
      </c>
      <c r="J5" s="6">
        <f>D5</f>
        <v>44228</v>
      </c>
      <c r="K5" s="6" t="str">
        <f>C5</f>
        <v xml:space="preserve"> 01.01.2021</v>
      </c>
      <c r="L5" s="6">
        <f>D5</f>
        <v>44228</v>
      </c>
      <c r="M5" s="75" t="str">
        <f>C5</f>
        <v xml:space="preserve"> 01.01.2021</v>
      </c>
      <c r="N5" s="52">
        <f>D5</f>
        <v>44228</v>
      </c>
      <c r="O5" s="75" t="str">
        <f>E5</f>
        <v xml:space="preserve"> 01.01.2021</v>
      </c>
      <c r="P5" s="52">
        <f>F5</f>
        <v>44228</v>
      </c>
      <c r="Q5" s="108"/>
      <c r="R5" s="108"/>
    </row>
    <row r="6" spans="1:18" ht="15.75" customHeight="1" x14ac:dyDescent="0.25">
      <c r="A6" s="72">
        <v>1</v>
      </c>
      <c r="B6" s="72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59">
        <v>9</v>
      </c>
      <c r="J6" s="59">
        <v>10</v>
      </c>
      <c r="K6" s="59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  <c r="Q6" s="74"/>
      <c r="R6" s="7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53420.251980000001</v>
      </c>
      <c r="F7" s="53">
        <f>F8+F10+F9</f>
        <v>56376.464930000002</v>
      </c>
      <c r="G7" s="53" t="s">
        <v>16</v>
      </c>
      <c r="H7" s="53" t="s">
        <v>16</v>
      </c>
      <c r="I7" s="54">
        <v>22304</v>
      </c>
      <c r="J7" s="58">
        <v>25830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14795.48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3434.7314500000002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49757.100100000003</v>
      </c>
      <c r="F9" s="53">
        <v>52848.71746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93.016019999999997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[8]Свод!$E$7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[8]Свод!$E$8</f>
        <v>681.6</v>
      </c>
      <c r="E12" s="55">
        <v>239</v>
      </c>
      <c r="F12" s="55">
        <v>349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v>15202.4</v>
      </c>
      <c r="D13" s="53">
        <f>[8]Свод!$E$9</f>
        <v>15532.5</v>
      </c>
      <c r="E13" s="55">
        <v>18286</v>
      </c>
      <c r="F13" s="55">
        <v>18206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25.82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v>11435.4</v>
      </c>
      <c r="D14" s="53">
        <f>[8]Свод!$E$10</f>
        <v>11755.499999999998</v>
      </c>
      <c r="E14" s="55">
        <v>146</v>
      </c>
      <c r="F14" s="55">
        <v>169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[8]Свод!$E$11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v>1989</v>
      </c>
      <c r="D16" s="53">
        <f>[8]Свод!$E$13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v>60416.3</v>
      </c>
      <c r="D17" s="54">
        <f>[8]Свод!$E$14</f>
        <v>61865.909999999996</v>
      </c>
      <c r="E17" s="55">
        <v>56451</v>
      </c>
      <c r="F17" s="55">
        <v>57738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0.66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17029.099999999999</v>
      </c>
      <c r="D18" s="54">
        <f>[8]Свод!$E$15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v>9043.7000000000007</v>
      </c>
      <c r="D19" s="53">
        <f>[8]Свод!$E$16</f>
        <v>9117.2000000000007</v>
      </c>
      <c r="E19" s="55">
        <v>4647</v>
      </c>
      <c r="F19" s="55">
        <v>4661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v>6535.42</v>
      </c>
      <c r="D20" s="53">
        <f>[8]Свод!$E$12</f>
        <v>6845.22</v>
      </c>
      <c r="E20" s="55">
        <v>100</v>
      </c>
      <c r="F20" s="55">
        <v>111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6.1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v>5607.85</v>
      </c>
      <c r="D21" s="53">
        <f>[8]Свод!$E$17</f>
        <v>6054.87</v>
      </c>
      <c r="E21" s="55">
        <v>947</v>
      </c>
      <c r="F21" s="55">
        <v>990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v>2411.66</v>
      </c>
      <c r="D22" s="53">
        <f>[8]Свод!$E$18</f>
        <v>2894.54</v>
      </c>
      <c r="E22" s="55">
        <v>58</v>
      </c>
      <c r="F22" s="55">
        <v>85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v>7538.58</v>
      </c>
      <c r="D23" s="53">
        <f>[8]Свод!$E$19</f>
        <v>7677.7199999999993</v>
      </c>
      <c r="E23" s="55">
        <v>2094</v>
      </c>
      <c r="F23" s="55">
        <v>1993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12.47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[8]Свод!$E$20</f>
        <v>2659.7000000000003</v>
      </c>
      <c r="E24" s="55">
        <v>437.41899999999998</v>
      </c>
      <c r="F24" s="55">
        <v>473.14713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[8]Свод!$E$21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[8]Свод!$E$23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4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[8]Свод!$E$24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238347.89</v>
      </c>
      <c r="D28" s="21">
        <f>SUM(D11:D27)</f>
        <v>242815.11900000001</v>
      </c>
      <c r="E28" s="21">
        <f>SUM(E11:E27)+E7</f>
        <v>207790.67098</v>
      </c>
      <c r="F28" s="21">
        <f>SUM(F11:F27)+F7</f>
        <v>212116.61206000001</v>
      </c>
      <c r="G28" s="21">
        <f>SUM(G7:G27)</f>
        <v>3575.81</v>
      </c>
      <c r="H28" s="21">
        <f>SUM(H7:H27)</f>
        <v>3575.81</v>
      </c>
      <c r="I28" s="21">
        <f>SUM(I7)</f>
        <v>22304</v>
      </c>
      <c r="J28" s="21">
        <f>SUM(J7)</f>
        <v>25830</v>
      </c>
      <c r="K28" s="21">
        <f>SUM(K11:K27)</f>
        <v>280.51</v>
      </c>
      <c r="L28" s="21">
        <f>SUM(L11:L27)</f>
        <v>254.45</v>
      </c>
      <c r="M28" s="21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14795.48</v>
      </c>
      <c r="Q28" s="43"/>
      <c r="R28" s="43"/>
    </row>
    <row r="29" spans="1:18" ht="15.75" x14ac:dyDescent="0.25">
      <c r="A29" s="74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74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4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4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4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4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4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4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4"/>
      <c r="B37" s="2" t="s">
        <v>63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4"/>
      <c r="B38" s="99" t="s">
        <v>59</v>
      </c>
      <c r="C38" s="100"/>
      <c r="D38" s="100"/>
      <c r="E38" s="100"/>
      <c r="F38" s="100"/>
      <c r="G38" s="100"/>
      <c r="H38" s="101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4"/>
      <c r="B39" s="44" t="s">
        <v>49</v>
      </c>
      <c r="C39" s="24"/>
      <c r="D39" s="102" t="s">
        <v>58</v>
      </c>
      <c r="E39" s="103"/>
      <c r="F39" s="103"/>
      <c r="G39" s="103"/>
      <c r="H39" s="103"/>
      <c r="I39" s="104"/>
      <c r="J39" s="105"/>
      <c r="K39" s="73"/>
      <c r="L39" s="73"/>
      <c r="M39" s="73"/>
      <c r="N39" s="24"/>
      <c r="O39" s="24"/>
      <c r="P39" s="24"/>
    </row>
    <row r="40" spans="1:16" ht="15.75" x14ac:dyDescent="0.25">
      <c r="A40" s="74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4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tabSelected="1"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78"/>
      <c r="P1" s="78"/>
    </row>
    <row r="2" spans="1:18" x14ac:dyDescent="0.25">
      <c r="O2" s="3"/>
      <c r="P2" s="3" t="s">
        <v>1</v>
      </c>
    </row>
    <row r="3" spans="1:18" ht="51" customHeight="1" x14ac:dyDescent="0.25">
      <c r="A3" s="84" t="s">
        <v>2</v>
      </c>
      <c r="B3" s="84" t="s">
        <v>3</v>
      </c>
      <c r="C3" s="110" t="s">
        <v>4</v>
      </c>
      <c r="D3" s="111"/>
      <c r="E3" s="110" t="s">
        <v>5</v>
      </c>
      <c r="F3" s="111"/>
      <c r="G3" s="94" t="s">
        <v>6</v>
      </c>
      <c r="H3" s="95"/>
      <c r="I3" s="114" t="s">
        <v>7</v>
      </c>
      <c r="J3" s="115"/>
      <c r="K3" s="115"/>
      <c r="L3" s="116"/>
      <c r="M3" s="106" t="s">
        <v>8</v>
      </c>
      <c r="N3" s="106"/>
      <c r="O3" s="106" t="s">
        <v>9</v>
      </c>
      <c r="P3" s="106"/>
      <c r="Q3" s="107"/>
      <c r="R3" s="107"/>
    </row>
    <row r="4" spans="1:18" ht="72" customHeight="1" x14ac:dyDescent="0.25">
      <c r="A4" s="84"/>
      <c r="B4" s="84"/>
      <c r="C4" s="112"/>
      <c r="D4" s="113"/>
      <c r="E4" s="112"/>
      <c r="F4" s="113"/>
      <c r="G4" s="96"/>
      <c r="H4" s="97"/>
      <c r="I4" s="87" t="s">
        <v>11</v>
      </c>
      <c r="J4" s="88"/>
      <c r="K4" s="87" t="s">
        <v>12</v>
      </c>
      <c r="L4" s="88"/>
      <c r="M4" s="106" t="s">
        <v>11</v>
      </c>
      <c r="N4" s="106"/>
      <c r="O4" s="106" t="s">
        <v>11</v>
      </c>
      <c r="P4" s="106"/>
      <c r="Q4" s="108"/>
      <c r="R4" s="109"/>
    </row>
    <row r="5" spans="1:18" ht="15" customHeight="1" x14ac:dyDescent="0.25">
      <c r="A5" s="84"/>
      <c r="B5" s="84"/>
      <c r="C5" s="80" t="s">
        <v>62</v>
      </c>
      <c r="D5" s="52">
        <v>44256</v>
      </c>
      <c r="E5" s="80" t="str">
        <f>C5</f>
        <v xml:space="preserve"> 01.01.2021</v>
      </c>
      <c r="F5" s="52">
        <f>D5</f>
        <v>44256</v>
      </c>
      <c r="G5" s="77" t="str">
        <f>C5</f>
        <v xml:space="preserve"> 01.01.2021</v>
      </c>
      <c r="H5" s="6">
        <f>D5</f>
        <v>44256</v>
      </c>
      <c r="I5" s="6" t="str">
        <f>C5</f>
        <v xml:space="preserve"> 01.01.2021</v>
      </c>
      <c r="J5" s="6">
        <f>D5</f>
        <v>44256</v>
      </c>
      <c r="K5" s="6" t="str">
        <f>C5</f>
        <v xml:space="preserve"> 01.01.2021</v>
      </c>
      <c r="L5" s="6">
        <f>D5</f>
        <v>44256</v>
      </c>
      <c r="M5" s="80" t="str">
        <f>C5</f>
        <v xml:space="preserve"> 01.01.2021</v>
      </c>
      <c r="N5" s="52">
        <f>D5</f>
        <v>44256</v>
      </c>
      <c r="O5" s="80" t="str">
        <f>E5</f>
        <v xml:space="preserve"> 01.01.2021</v>
      </c>
      <c r="P5" s="52">
        <f>F5</f>
        <v>44256</v>
      </c>
      <c r="Q5" s="108"/>
      <c r="R5" s="108"/>
    </row>
    <row r="6" spans="1:18" ht="15.75" customHeight="1" x14ac:dyDescent="0.25">
      <c r="A6" s="77">
        <v>1</v>
      </c>
      <c r="B6" s="77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59">
        <v>9</v>
      </c>
      <c r="J6" s="59">
        <v>10</v>
      </c>
      <c r="K6" s="59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79"/>
      <c r="R6" s="7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53420.251980000001</v>
      </c>
      <c r="F7" s="53">
        <f>F8+F10+F9</f>
        <v>60230.210719999995</v>
      </c>
      <c r="G7" s="53" t="s">
        <v>16</v>
      </c>
      <c r="H7" s="53" t="s">
        <v>16</v>
      </c>
      <c r="I7" s="54">
        <v>22304</v>
      </c>
      <c r="J7" s="58">
        <v>24904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9451.11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3212.1717699999999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49757.100100000003</v>
      </c>
      <c r="F9" s="53">
        <v>56925.303269999997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92.735680000000002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[8]Свод!$F$7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[8]Свод!$F$8</f>
        <v>733.90000000000009</v>
      </c>
      <c r="E12" s="55">
        <v>239</v>
      </c>
      <c r="F12" s="55">
        <v>367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v>15202.4</v>
      </c>
      <c r="D13" s="53">
        <f>[8]Свод!$F$9</f>
        <v>15625.100000000002</v>
      </c>
      <c r="E13" s="55">
        <v>18286</v>
      </c>
      <c r="F13" s="55">
        <v>18179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31.2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v>11435.4</v>
      </c>
      <c r="D14" s="53">
        <f>[8]Свод!$F$10</f>
        <v>12109.7</v>
      </c>
      <c r="E14" s="55">
        <v>146</v>
      </c>
      <c r="F14" s="55">
        <v>167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[8]Свод!$F$11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v>1989</v>
      </c>
      <c r="D16" s="53">
        <f>[8]Свод!$F$13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v>60416.3</v>
      </c>
      <c r="D17" s="54">
        <f>[8]Свод!$F$14</f>
        <v>61599.44</v>
      </c>
      <c r="E17" s="55">
        <v>56451</v>
      </c>
      <c r="F17" s="55">
        <v>57606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8.56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17029.099999999999</v>
      </c>
      <c r="D18" s="54">
        <f>[8]Свод!$F$15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v>9043.7000000000007</v>
      </c>
      <c r="D19" s="53">
        <f>[8]Свод!$F$16</f>
        <v>9064.5</v>
      </c>
      <c r="E19" s="55">
        <v>4647</v>
      </c>
      <c r="F19" s="55">
        <v>4716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v>6535.42</v>
      </c>
      <c r="D20" s="53">
        <f>[8]Свод!$F$12</f>
        <v>6940.0199999999995</v>
      </c>
      <c r="E20" s="55">
        <v>100</v>
      </c>
      <c r="F20" s="55">
        <v>91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7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v>5607.85</v>
      </c>
      <c r="D21" s="53">
        <f>[8]Свод!$F$17</f>
        <v>6010.2500000000009</v>
      </c>
      <c r="E21" s="55">
        <v>947</v>
      </c>
      <c r="F21" s="55">
        <v>1087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v>2411.66</v>
      </c>
      <c r="D22" s="53">
        <f>[8]Свод!$F$18</f>
        <v>3329.83</v>
      </c>
      <c r="E22" s="55">
        <v>58</v>
      </c>
      <c r="F22" s="55">
        <v>115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v>7538.58</v>
      </c>
      <c r="D23" s="53">
        <f>[8]Свод!$F$19</f>
        <v>8474.590000000002</v>
      </c>
      <c r="E23" s="55">
        <v>2094</v>
      </c>
      <c r="F23" s="55">
        <v>2000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20.59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[8]Свод!$F$20</f>
        <v>2975.7999999999997</v>
      </c>
      <c r="E24" s="55">
        <v>437.41899999999998</v>
      </c>
      <c r="F24" s="55">
        <v>58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[8]Свод!$F$21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[8]Свод!$F$23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9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[8]Свод!$F$24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1">
        <f>SUM(C11:C27)</f>
        <v>238347.89</v>
      </c>
      <c r="D28" s="81">
        <f>SUM(D11:D27)</f>
        <v>244593.48899999994</v>
      </c>
      <c r="E28" s="81">
        <f>SUM(E11:E27)+E7</f>
        <v>207790.67098</v>
      </c>
      <c r="F28" s="81">
        <f>SUM(F11:F27)+F7</f>
        <v>215581.21072</v>
      </c>
      <c r="G28" s="81">
        <f>SUM(G7:G27)</f>
        <v>3575.81</v>
      </c>
      <c r="H28" s="81">
        <f>SUM(H7:H27)</f>
        <v>3575.81</v>
      </c>
      <c r="I28" s="81">
        <f>SUM(I7)</f>
        <v>22304</v>
      </c>
      <c r="J28" s="81">
        <f>SUM(J7)</f>
        <v>24904</v>
      </c>
      <c r="K28" s="81">
        <f>SUM(K11:K27)</f>
        <v>280.51</v>
      </c>
      <c r="L28" s="81">
        <f>SUM(L11:L27)</f>
        <v>276.74999999999994</v>
      </c>
      <c r="M28" s="81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9451.11</v>
      </c>
      <c r="Q28" s="43"/>
      <c r="R28" s="43"/>
    </row>
    <row r="29" spans="1:18" ht="15.75" x14ac:dyDescent="0.25">
      <c r="A29" s="79"/>
      <c r="B29" s="23"/>
      <c r="C29" s="60"/>
      <c r="D29" s="60"/>
      <c r="E29" s="60"/>
      <c r="F29" s="82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7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9"/>
      <c r="B38" s="99" t="s">
        <v>59</v>
      </c>
      <c r="C38" s="100"/>
      <c r="D38" s="100"/>
      <c r="E38" s="100"/>
      <c r="F38" s="100"/>
      <c r="G38" s="100"/>
      <c r="H38" s="101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9"/>
      <c r="B39" s="44" t="s">
        <v>49</v>
      </c>
      <c r="C39" s="24"/>
      <c r="D39" s="102" t="s">
        <v>58</v>
      </c>
      <c r="E39" s="103"/>
      <c r="F39" s="103"/>
      <c r="G39" s="103"/>
      <c r="H39" s="103"/>
      <c r="I39" s="104"/>
      <c r="J39" s="105"/>
      <c r="K39" s="76"/>
      <c r="L39" s="76"/>
      <c r="M39" s="76"/>
      <c r="N39" s="24"/>
      <c r="O39" s="24"/>
      <c r="P39" s="24"/>
    </row>
    <row r="40" spans="1:16" ht="15.75" x14ac:dyDescent="0.25">
      <c r="A40" s="79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9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01.01.2020</vt:lpstr>
      <vt:lpstr>01.12.2020</vt:lpstr>
      <vt:lpstr>01.01.2021</vt:lpstr>
      <vt:lpstr>01.02.2021</vt:lpstr>
      <vt:lpstr>01.03.2021</vt:lpstr>
      <vt:lpstr>'01.01.2020'!Область_печати</vt:lpstr>
      <vt:lpstr>'01.01.2021'!Область_печати</vt:lpstr>
      <vt:lpstr>'01.02.2021'!Область_печати</vt:lpstr>
      <vt:lpstr>'01.03.2021'!Область_печати</vt:lpstr>
      <vt:lpstr>'01.12.2020'!Область_печати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Inform3</cp:lastModifiedBy>
  <dcterms:created xsi:type="dcterms:W3CDTF">2020-02-25T12:04:31Z</dcterms:created>
  <dcterms:modified xsi:type="dcterms:W3CDTF">2021-04-01T06:05:53Z</dcterms:modified>
</cp:coreProperties>
</file>