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200" windowHeight="10755" tabRatio="781"/>
  </bookViews>
  <sheets>
    <sheet name="СВОД 2025" sheetId="15" r:id="rId1"/>
    <sheet name="МУ" sheetId="32" r:id="rId2"/>
    <sheet name="ЖКХ" sheetId="43" r:id="rId3"/>
    <sheet name="ФКГС" sheetId="34" r:id="rId4"/>
    <sheet name="Предприним." sheetId="35" r:id="rId5"/>
    <sheet name="Гражд.общества" sheetId="41" r:id="rId6"/>
    <sheet name="Отдельн. катег. граждан" sheetId="37" r:id="rId7"/>
    <sheet name="Молодежь" sheetId="38" r:id="rId8"/>
    <sheet name="Вода" sheetId="47" r:id="rId9"/>
    <sheet name="Адм. центр" sheetId="45" r:id="rId10"/>
    <sheet name="Культура" sheetId="44" r:id="rId11"/>
  </sheets>
  <definedNames>
    <definedName name="sub_40000" localSheetId="5">Гражд.общества!#REF!</definedName>
    <definedName name="sub_40000" localSheetId="2">ЖКХ!#REF!</definedName>
    <definedName name="_xlnm.Print_Titles" localSheetId="8">Вода!$14:$18</definedName>
    <definedName name="_xlnm.Print_Titles" localSheetId="5">Гражд.общества!$13:$17</definedName>
    <definedName name="_xlnm.Print_Titles" localSheetId="2">ЖКХ!$15:$19</definedName>
    <definedName name="_xlnm.Print_Titles" localSheetId="7">Молодежь!$9:$14</definedName>
    <definedName name="_xlnm.Print_Titles" localSheetId="1">МУ!$9:$13</definedName>
    <definedName name="_xlnm.Print_Titles" localSheetId="4">Предприним.!$9:$12</definedName>
    <definedName name="_xlnm.Print_Titles" localSheetId="0">'СВОД 2025'!$6:$9</definedName>
    <definedName name="_xlnm.Print_Titles" localSheetId="3">ФКГС!$14:$18</definedName>
    <definedName name="_xlnm.Print_Area" localSheetId="9">'Адм. центр'!$A$1:$T$40</definedName>
    <definedName name="_xlnm.Print_Area" localSheetId="8">Вода!$A$1:$T$29</definedName>
    <definedName name="_xlnm.Print_Area" localSheetId="5">Гражд.общества!$A$1:$T$39</definedName>
    <definedName name="_xlnm.Print_Area" localSheetId="2">ЖКХ!$A$1:$Q$257</definedName>
    <definedName name="_xlnm.Print_Area" localSheetId="10">Культура!$A$1:$Q$30</definedName>
    <definedName name="_xlnm.Print_Area" localSheetId="7">Молодежь!$A$1:$Q$40</definedName>
    <definedName name="_xlnm.Print_Area" localSheetId="1">МУ!$A$1:$T$96</definedName>
    <definedName name="_xlnm.Print_Area" localSheetId="6">'Отдельн. катег. граждан'!$A$1:$Q$29</definedName>
    <definedName name="_xlnm.Print_Area" localSheetId="4">Предприним.!$A$1:$T$39</definedName>
    <definedName name="_xlnm.Print_Area" localSheetId="0">'СВОД 2025'!$A$1:$T$38</definedName>
    <definedName name="_xlnm.Print_Area" localSheetId="3">ФКГС!$A$1:$T$62</definedName>
  </definedNames>
  <calcPr calcId="152511" fullPrecision="0"/>
</workbook>
</file>

<file path=xl/calcChain.xml><?xml version="1.0" encoding="utf-8"?>
<calcChain xmlns="http://schemas.openxmlformats.org/spreadsheetml/2006/main">
  <c r="Q29" i="47" l="1"/>
  <c r="S28" i="47"/>
  <c r="N28" i="47"/>
  <c r="I28" i="47"/>
  <c r="D28" i="47"/>
  <c r="T28" i="47" s="1"/>
  <c r="N27" i="47"/>
  <c r="I27" i="47"/>
  <c r="S27" i="47" s="1"/>
  <c r="D27" i="47"/>
  <c r="T27" i="47" s="1"/>
  <c r="N26" i="47"/>
  <c r="T26" i="47" s="1"/>
  <c r="I26" i="47"/>
  <c r="S26" i="47" s="1"/>
  <c r="D26" i="47"/>
  <c r="P25" i="47"/>
  <c r="N25" i="47" s="1"/>
  <c r="T25" i="47" s="1"/>
  <c r="K25" i="47"/>
  <c r="I25" i="47"/>
  <c r="F25" i="47"/>
  <c r="D25" i="47" s="1"/>
  <c r="O24" i="47"/>
  <c r="N24" i="47" s="1"/>
  <c r="J24" i="47"/>
  <c r="I24" i="47"/>
  <c r="E24" i="47"/>
  <c r="D24" i="47" s="1"/>
  <c r="D23" i="47" s="1"/>
  <c r="K23" i="47"/>
  <c r="J23" i="47"/>
  <c r="I23" i="47"/>
  <c r="F23" i="47"/>
  <c r="C23" i="47"/>
  <c r="N22" i="47"/>
  <c r="I22" i="47"/>
  <c r="S22" i="47" s="1"/>
  <c r="D22" i="47"/>
  <c r="D20" i="47" s="1"/>
  <c r="D19" i="47" s="1"/>
  <c r="D29" i="47" s="1"/>
  <c r="N21" i="47"/>
  <c r="T21" i="47" s="1"/>
  <c r="I21" i="47"/>
  <c r="I20" i="47" s="1"/>
  <c r="D21" i="47"/>
  <c r="R20" i="47"/>
  <c r="R19" i="47" s="1"/>
  <c r="R29" i="47" s="1"/>
  <c r="Q20" i="47"/>
  <c r="P20" i="47"/>
  <c r="O20" i="47"/>
  <c r="O19" i="47" s="1"/>
  <c r="O29" i="47" s="1"/>
  <c r="N20" i="47"/>
  <c r="N19" i="47" s="1"/>
  <c r="M20" i="47"/>
  <c r="L20" i="47"/>
  <c r="K20" i="47"/>
  <c r="K19" i="47" s="1"/>
  <c r="K29" i="47" s="1"/>
  <c r="J20" i="47"/>
  <c r="J19" i="47" s="1"/>
  <c r="J29" i="47" s="1"/>
  <c r="H20" i="47"/>
  <c r="G20" i="47"/>
  <c r="G19" i="47" s="1"/>
  <c r="G29" i="47" s="1"/>
  <c r="F20" i="47"/>
  <c r="F19" i="47" s="1"/>
  <c r="F29" i="47" s="1"/>
  <c r="E20" i="47"/>
  <c r="C20" i="47"/>
  <c r="C19" i="47" s="1"/>
  <c r="C29" i="47" s="1"/>
  <c r="Q19" i="47"/>
  <c r="P19" i="47"/>
  <c r="P29" i="47" s="1"/>
  <c r="M19" i="47"/>
  <c r="M29" i="47" s="1"/>
  <c r="L19" i="47"/>
  <c r="L29" i="47" s="1"/>
  <c r="H19" i="47"/>
  <c r="H29" i="47" s="1"/>
  <c r="E19" i="47"/>
  <c r="T24" i="47" l="1"/>
  <c r="N23" i="47"/>
  <c r="T23" i="47" s="1"/>
  <c r="N29" i="47"/>
  <c r="T29" i="47" s="1"/>
  <c r="T19" i="47"/>
  <c r="S23" i="47"/>
  <c r="S24" i="47"/>
  <c r="S25" i="47"/>
  <c r="S20" i="47"/>
  <c r="I19" i="47"/>
  <c r="T22" i="47"/>
  <c r="T20" i="47"/>
  <c r="S21" i="47"/>
  <c r="E23" i="47"/>
  <c r="E29" i="47" s="1"/>
  <c r="V23" i="15"/>
  <c r="U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C25" i="15"/>
  <c r="C24" i="15"/>
  <c r="T61" i="34"/>
  <c r="S61" i="34"/>
  <c r="R61" i="34"/>
  <c r="Q61" i="34"/>
  <c r="P61" i="34"/>
  <c r="O61" i="34"/>
  <c r="M61" i="34"/>
  <c r="L61" i="34"/>
  <c r="K61" i="34"/>
  <c r="J61" i="34"/>
  <c r="H61" i="34"/>
  <c r="G61" i="34"/>
  <c r="F61" i="34"/>
  <c r="E61" i="34"/>
  <c r="C61" i="34"/>
  <c r="N59" i="34"/>
  <c r="N61" i="34" s="1"/>
  <c r="I59" i="34"/>
  <c r="I61" i="34" s="1"/>
  <c r="D59" i="34"/>
  <c r="D61" i="34" s="1"/>
  <c r="N58" i="34"/>
  <c r="I58" i="34"/>
  <c r="S58" i="34" s="1"/>
  <c r="F58" i="34"/>
  <c r="D58" i="34" s="1"/>
  <c r="D57" i="34" s="1"/>
  <c r="R57" i="34"/>
  <c r="Q57" i="34"/>
  <c r="P57" i="34"/>
  <c r="O57" i="34"/>
  <c r="M57" i="34"/>
  <c r="L57" i="34"/>
  <c r="K57" i="34"/>
  <c r="J57" i="34"/>
  <c r="H57" i="34"/>
  <c r="G57" i="34"/>
  <c r="F57" i="34"/>
  <c r="E57" i="34"/>
  <c r="C57" i="34"/>
  <c r="N56" i="34"/>
  <c r="T56" i="34" s="1"/>
  <c r="I56" i="34"/>
  <c r="S56" i="34" s="1"/>
  <c r="D56" i="34"/>
  <c r="R55" i="34"/>
  <c r="N55" i="34" s="1"/>
  <c r="M55" i="34"/>
  <c r="I55" i="34" s="1"/>
  <c r="S55" i="34" s="1"/>
  <c r="H55" i="34"/>
  <c r="D55" i="34" s="1"/>
  <c r="P54" i="34"/>
  <c r="N54" i="34" s="1"/>
  <c r="T54" i="34" s="1"/>
  <c r="K54" i="34"/>
  <c r="I54" i="34" s="1"/>
  <c r="S54" i="34" s="1"/>
  <c r="F54" i="34"/>
  <c r="D54" i="34" s="1"/>
  <c r="N53" i="34"/>
  <c r="N52" i="34" s="1"/>
  <c r="I53" i="34"/>
  <c r="S53" i="34" s="1"/>
  <c r="D53" i="34"/>
  <c r="R52" i="34"/>
  <c r="Q52" i="34"/>
  <c r="P52" i="34"/>
  <c r="O52" i="34"/>
  <c r="M52" i="34"/>
  <c r="L52" i="34"/>
  <c r="L49" i="34" s="1"/>
  <c r="K52" i="34"/>
  <c r="J52" i="34"/>
  <c r="I52" i="34"/>
  <c r="H52" i="34"/>
  <c r="G52" i="34"/>
  <c r="F52" i="34"/>
  <c r="E52" i="34"/>
  <c r="D52" i="34"/>
  <c r="S52" i="34" s="1"/>
  <c r="C52" i="34"/>
  <c r="N51" i="34"/>
  <c r="N50" i="34" s="1"/>
  <c r="I51" i="34"/>
  <c r="I50" i="34" s="1"/>
  <c r="D51" i="34"/>
  <c r="D50" i="34" s="1"/>
  <c r="R50" i="34"/>
  <c r="R49" i="34" s="1"/>
  <c r="Q50" i="34"/>
  <c r="P50" i="34"/>
  <c r="O50" i="34"/>
  <c r="O49" i="34" s="1"/>
  <c r="M50" i="34"/>
  <c r="L50" i="34"/>
  <c r="K50" i="34"/>
  <c r="K49" i="34" s="1"/>
  <c r="J50" i="34"/>
  <c r="J49" i="34" s="1"/>
  <c r="H50" i="34"/>
  <c r="G50" i="34"/>
  <c r="G49" i="34" s="1"/>
  <c r="F50" i="34"/>
  <c r="F49" i="34" s="1"/>
  <c r="E50" i="34"/>
  <c r="E49" i="34" s="1"/>
  <c r="C50" i="34"/>
  <c r="C49" i="34" s="1"/>
  <c r="Q49" i="34"/>
  <c r="M49" i="34"/>
  <c r="N48" i="34"/>
  <c r="T48" i="34" s="1"/>
  <c r="I48" i="34"/>
  <c r="S48" i="34" s="1"/>
  <c r="D48" i="34"/>
  <c r="Q47" i="34"/>
  <c r="L47" i="34"/>
  <c r="L46" i="34" s="1"/>
  <c r="I47" i="34"/>
  <c r="S47" i="34" s="1"/>
  <c r="G47" i="34"/>
  <c r="D47" i="34"/>
  <c r="C47" i="34"/>
  <c r="C46" i="34" s="1"/>
  <c r="Q46" i="34"/>
  <c r="G46" i="34"/>
  <c r="D46" i="34"/>
  <c r="N45" i="34"/>
  <c r="T45" i="34" s="1"/>
  <c r="I45" i="34"/>
  <c r="S45" i="34" s="1"/>
  <c r="D45" i="34"/>
  <c r="N44" i="34"/>
  <c r="M44" i="34"/>
  <c r="I44" i="34" s="1"/>
  <c r="H44" i="34"/>
  <c r="D44" i="34" s="1"/>
  <c r="P43" i="34"/>
  <c r="N43" i="34" s="1"/>
  <c r="K43" i="34"/>
  <c r="I43" i="34" s="1"/>
  <c r="F43" i="34"/>
  <c r="D43" i="34" s="1"/>
  <c r="O42" i="34"/>
  <c r="N42" i="34" s="1"/>
  <c r="J42" i="34"/>
  <c r="I42" i="34" s="1"/>
  <c r="E42" i="34"/>
  <c r="D42" i="34" s="1"/>
  <c r="R41" i="34"/>
  <c r="Q41" i="34"/>
  <c r="M41" i="34"/>
  <c r="L41" i="34"/>
  <c r="K41" i="34"/>
  <c r="J41" i="34"/>
  <c r="G41" i="34"/>
  <c r="F41" i="34"/>
  <c r="C41" i="34"/>
  <c r="N40" i="34"/>
  <c r="N39" i="34" s="1"/>
  <c r="I40" i="34"/>
  <c r="D40" i="34"/>
  <c r="D39" i="34" s="1"/>
  <c r="D38" i="34" s="1"/>
  <c r="R39" i="34"/>
  <c r="Q39" i="34"/>
  <c r="Q38" i="34" s="1"/>
  <c r="P39" i="34"/>
  <c r="O39" i="34"/>
  <c r="M39" i="34"/>
  <c r="M38" i="34" s="1"/>
  <c r="L39" i="34"/>
  <c r="K39" i="34"/>
  <c r="J39" i="34"/>
  <c r="I39" i="34"/>
  <c r="S39" i="34" s="1"/>
  <c r="H39" i="34"/>
  <c r="G39" i="34"/>
  <c r="F39" i="34"/>
  <c r="E39" i="34"/>
  <c r="E38" i="34" s="1"/>
  <c r="C39" i="34"/>
  <c r="R38" i="34"/>
  <c r="P38" i="34"/>
  <c r="O38" i="34"/>
  <c r="L38" i="34"/>
  <c r="K38" i="34"/>
  <c r="J38" i="34"/>
  <c r="H38" i="34"/>
  <c r="G38" i="34"/>
  <c r="F38" i="34"/>
  <c r="C38" i="34"/>
  <c r="N37" i="34"/>
  <c r="I37" i="34"/>
  <c r="D37" i="34"/>
  <c r="N36" i="34"/>
  <c r="T36" i="34" s="1"/>
  <c r="I36" i="34"/>
  <c r="D36" i="34"/>
  <c r="N35" i="34"/>
  <c r="T35" i="34" s="1"/>
  <c r="I35" i="34"/>
  <c r="S35" i="34" s="1"/>
  <c r="D35" i="34"/>
  <c r="N34" i="34"/>
  <c r="I34" i="34"/>
  <c r="S34" i="34" s="1"/>
  <c r="D34" i="34"/>
  <c r="T34" i="34" s="1"/>
  <c r="N33" i="34"/>
  <c r="I33" i="34"/>
  <c r="D33" i="34"/>
  <c r="P32" i="34"/>
  <c r="N32" i="34" s="1"/>
  <c r="K32" i="34"/>
  <c r="I32" i="34" s="1"/>
  <c r="F32" i="34"/>
  <c r="D32" i="34" s="1"/>
  <c r="O31" i="34"/>
  <c r="N31" i="34" s="1"/>
  <c r="J31" i="34"/>
  <c r="I31" i="34" s="1"/>
  <c r="E31" i="34"/>
  <c r="D31" i="34" s="1"/>
  <c r="N30" i="34"/>
  <c r="T30" i="34" s="1"/>
  <c r="I30" i="34"/>
  <c r="S30" i="34" s="1"/>
  <c r="D30" i="34"/>
  <c r="N29" i="34"/>
  <c r="T29" i="34" s="1"/>
  <c r="I29" i="34"/>
  <c r="S29" i="34" s="1"/>
  <c r="D29" i="34"/>
  <c r="N28" i="34"/>
  <c r="I28" i="34"/>
  <c r="S28" i="34" s="1"/>
  <c r="D28" i="34"/>
  <c r="T28" i="34" s="1"/>
  <c r="N27" i="34"/>
  <c r="I27" i="34"/>
  <c r="D27" i="34"/>
  <c r="N26" i="34"/>
  <c r="T26" i="34" s="1"/>
  <c r="I26" i="34"/>
  <c r="D26" i="34"/>
  <c r="S26" i="34" s="1"/>
  <c r="S25" i="34"/>
  <c r="N25" i="34"/>
  <c r="T25" i="34" s="1"/>
  <c r="I25" i="34"/>
  <c r="D25" i="34"/>
  <c r="N24" i="34"/>
  <c r="I24" i="34"/>
  <c r="S24" i="34" s="1"/>
  <c r="D24" i="34"/>
  <c r="N23" i="34"/>
  <c r="I23" i="34"/>
  <c r="S23" i="34" s="1"/>
  <c r="D23" i="34"/>
  <c r="N22" i="34"/>
  <c r="I22" i="34"/>
  <c r="D22" i="34"/>
  <c r="R21" i="34"/>
  <c r="R20" i="34" s="1"/>
  <c r="R60" i="34" s="1"/>
  <c r="R62" i="34" s="1"/>
  <c r="Q21" i="34"/>
  <c r="P21" i="34"/>
  <c r="O21" i="34"/>
  <c r="O20" i="34" s="1"/>
  <c r="M21" i="34"/>
  <c r="L21" i="34"/>
  <c r="K21" i="34"/>
  <c r="K20" i="34" s="1"/>
  <c r="J21" i="34"/>
  <c r="J20" i="34" s="1"/>
  <c r="H21" i="34"/>
  <c r="H20" i="34" s="1"/>
  <c r="G21" i="34"/>
  <c r="G20" i="34" s="1"/>
  <c r="F21" i="34"/>
  <c r="E21" i="34"/>
  <c r="C21" i="34"/>
  <c r="C20" i="34" s="1"/>
  <c r="Q20" i="34"/>
  <c r="M20" i="34"/>
  <c r="M19" i="34" s="1"/>
  <c r="L20" i="34"/>
  <c r="E20" i="34"/>
  <c r="S19" i="47" l="1"/>
  <c r="I29" i="47"/>
  <c r="S29" i="47" s="1"/>
  <c r="T39" i="34"/>
  <c r="N38" i="34"/>
  <c r="T38" i="34" s="1"/>
  <c r="J19" i="34"/>
  <c r="H49" i="34"/>
  <c r="T52" i="34"/>
  <c r="S22" i="34"/>
  <c r="T23" i="34"/>
  <c r="S27" i="34"/>
  <c r="S33" i="34"/>
  <c r="R19" i="34"/>
  <c r="T55" i="34"/>
  <c r="N21" i="34"/>
  <c r="T24" i="34"/>
  <c r="T27" i="34"/>
  <c r="T33" i="34"/>
  <c r="S37" i="34"/>
  <c r="I57" i="34"/>
  <c r="S36" i="34"/>
  <c r="T37" i="34"/>
  <c r="S40" i="34"/>
  <c r="P49" i="34"/>
  <c r="T42" i="34"/>
  <c r="N41" i="34"/>
  <c r="K19" i="34"/>
  <c r="K60" i="34"/>
  <c r="K62" i="34" s="1"/>
  <c r="S32" i="34"/>
  <c r="S44" i="34"/>
  <c r="L19" i="34"/>
  <c r="S50" i="34"/>
  <c r="I49" i="34"/>
  <c r="T58" i="34"/>
  <c r="J60" i="34"/>
  <c r="J62" i="34" s="1"/>
  <c r="G60" i="34"/>
  <c r="G62" i="34" s="1"/>
  <c r="G19" i="34"/>
  <c r="N20" i="34"/>
  <c r="S31" i="34"/>
  <c r="D41" i="34"/>
  <c r="S43" i="34"/>
  <c r="T44" i="34"/>
  <c r="T50" i="34"/>
  <c r="N49" i="34"/>
  <c r="S57" i="34"/>
  <c r="Q19" i="34"/>
  <c r="L60" i="34"/>
  <c r="L62" i="34" s="1"/>
  <c r="C19" i="34"/>
  <c r="C60" i="34"/>
  <c r="C62" i="34" s="1"/>
  <c r="T31" i="34"/>
  <c r="T32" i="34"/>
  <c r="I41" i="34"/>
  <c r="S41" i="34" s="1"/>
  <c r="S42" i="34"/>
  <c r="T43" i="34"/>
  <c r="M60" i="34"/>
  <c r="M62" i="34" s="1"/>
  <c r="F20" i="34"/>
  <c r="D21" i="34"/>
  <c r="D20" i="34" s="1"/>
  <c r="O41" i="34"/>
  <c r="O19" i="34" s="1"/>
  <c r="N47" i="34"/>
  <c r="S51" i="34"/>
  <c r="T53" i="34"/>
  <c r="Q60" i="34"/>
  <c r="Q62" i="34" s="1"/>
  <c r="I21" i="34"/>
  <c r="T22" i="34"/>
  <c r="I38" i="34"/>
  <c r="S38" i="34" s="1"/>
  <c r="H41" i="34"/>
  <c r="H19" i="34" s="1"/>
  <c r="P41" i="34"/>
  <c r="I46" i="34"/>
  <c r="S46" i="34" s="1"/>
  <c r="T51" i="34"/>
  <c r="N57" i="34"/>
  <c r="T57" i="34" s="1"/>
  <c r="T40" i="34"/>
  <c r="P20" i="34"/>
  <c r="E41" i="34"/>
  <c r="E19" i="34" s="1"/>
  <c r="D49" i="34"/>
  <c r="V36" i="15"/>
  <c r="U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C36" i="15"/>
  <c r="Q39" i="45"/>
  <c r="M39" i="45"/>
  <c r="N38" i="45"/>
  <c r="I38" i="45"/>
  <c r="E38" i="45"/>
  <c r="E20" i="45" s="1"/>
  <c r="E19" i="45" s="1"/>
  <c r="E39" i="45" s="1"/>
  <c r="D38" i="45"/>
  <c r="T38" i="45" s="1"/>
  <c r="N37" i="45"/>
  <c r="T37" i="45" s="1"/>
  <c r="I37" i="45"/>
  <c r="S37" i="45" s="1"/>
  <c r="D37" i="45"/>
  <c r="S36" i="45"/>
  <c r="N36" i="45"/>
  <c r="T36" i="45" s="1"/>
  <c r="I36" i="45"/>
  <c r="D36" i="45"/>
  <c r="S35" i="45"/>
  <c r="N35" i="45"/>
  <c r="I35" i="45"/>
  <c r="D35" i="45"/>
  <c r="T35" i="45" s="1"/>
  <c r="N34" i="45"/>
  <c r="I34" i="45"/>
  <c r="S34" i="45" s="1"/>
  <c r="D34" i="45"/>
  <c r="T34" i="45" s="1"/>
  <c r="N33" i="45"/>
  <c r="T33" i="45" s="1"/>
  <c r="I33" i="45"/>
  <c r="S33" i="45" s="1"/>
  <c r="D33" i="45"/>
  <c r="S32" i="45"/>
  <c r="N32" i="45"/>
  <c r="T32" i="45" s="1"/>
  <c r="I32" i="45"/>
  <c r="D32" i="45"/>
  <c r="S31" i="45"/>
  <c r="N31" i="45"/>
  <c r="I31" i="45"/>
  <c r="D31" i="45"/>
  <c r="T31" i="45" s="1"/>
  <c r="N30" i="45"/>
  <c r="I30" i="45"/>
  <c r="S30" i="45" s="1"/>
  <c r="D30" i="45"/>
  <c r="T30" i="45" s="1"/>
  <c r="N29" i="45"/>
  <c r="T29" i="45" s="1"/>
  <c r="I29" i="45"/>
  <c r="S29" i="45" s="1"/>
  <c r="D29" i="45"/>
  <c r="S28" i="45"/>
  <c r="N28" i="45"/>
  <c r="T28" i="45" s="1"/>
  <c r="I28" i="45"/>
  <c r="D28" i="45"/>
  <c r="S27" i="45"/>
  <c r="N27" i="45"/>
  <c r="I27" i="45"/>
  <c r="D27" i="45"/>
  <c r="T27" i="45" s="1"/>
  <c r="N26" i="45"/>
  <c r="I26" i="45"/>
  <c r="S26" i="45" s="1"/>
  <c r="D26" i="45"/>
  <c r="T26" i="45" s="1"/>
  <c r="N25" i="45"/>
  <c r="T25" i="45" s="1"/>
  <c r="I25" i="45"/>
  <c r="S25" i="45" s="1"/>
  <c r="D25" i="45"/>
  <c r="S24" i="45"/>
  <c r="N24" i="45"/>
  <c r="T24" i="45" s="1"/>
  <c r="I24" i="45"/>
  <c r="D24" i="45"/>
  <c r="S23" i="45"/>
  <c r="N23" i="45"/>
  <c r="I23" i="45"/>
  <c r="D23" i="45"/>
  <c r="T23" i="45" s="1"/>
  <c r="N22" i="45"/>
  <c r="I22" i="45"/>
  <c r="S22" i="45" s="1"/>
  <c r="D22" i="45"/>
  <c r="T22" i="45" s="1"/>
  <c r="N21" i="45"/>
  <c r="T21" i="45" s="1"/>
  <c r="I21" i="45"/>
  <c r="I20" i="45" s="1"/>
  <c r="D21" i="45"/>
  <c r="R20" i="45"/>
  <c r="R19" i="45" s="1"/>
  <c r="R39" i="45" s="1"/>
  <c r="Q20" i="45"/>
  <c r="P20" i="45"/>
  <c r="O20" i="45"/>
  <c r="O19" i="45" s="1"/>
  <c r="O39" i="45" s="1"/>
  <c r="N20" i="45"/>
  <c r="M20" i="45"/>
  <c r="L20" i="45"/>
  <c r="K20" i="45"/>
  <c r="K19" i="45" s="1"/>
  <c r="K39" i="45" s="1"/>
  <c r="J20" i="45"/>
  <c r="J19" i="45" s="1"/>
  <c r="J39" i="45" s="1"/>
  <c r="H20" i="45"/>
  <c r="G20" i="45"/>
  <c r="G19" i="45" s="1"/>
  <c r="G39" i="45" s="1"/>
  <c r="F20" i="45"/>
  <c r="F19" i="45" s="1"/>
  <c r="F39" i="45" s="1"/>
  <c r="C20" i="45"/>
  <c r="C19" i="45" s="1"/>
  <c r="C39" i="45" s="1"/>
  <c r="Q19" i="45"/>
  <c r="P19" i="45"/>
  <c r="P39" i="45" s="1"/>
  <c r="M19" i="45"/>
  <c r="L19" i="45"/>
  <c r="L39" i="45" s="1"/>
  <c r="H19" i="45"/>
  <c r="H39" i="45" s="1"/>
  <c r="O60" i="34" l="1"/>
  <c r="O62" i="34" s="1"/>
  <c r="I19" i="34"/>
  <c r="D60" i="34"/>
  <c r="D62" i="34" s="1"/>
  <c r="N19" i="34"/>
  <c r="P60" i="34"/>
  <c r="P62" i="34" s="1"/>
  <c r="P19" i="34"/>
  <c r="F19" i="34"/>
  <c r="D19" i="34" s="1"/>
  <c r="S19" i="34" s="1"/>
  <c r="F60" i="34"/>
  <c r="F62" i="34" s="1"/>
  <c r="T21" i="34"/>
  <c r="H60" i="34"/>
  <c r="H62" i="34" s="1"/>
  <c r="T41" i="34"/>
  <c r="T20" i="34"/>
  <c r="S21" i="34"/>
  <c r="I20" i="34"/>
  <c r="T47" i="34"/>
  <c r="N46" i="34"/>
  <c r="T46" i="34" s="1"/>
  <c r="T49" i="34"/>
  <c r="S49" i="34"/>
  <c r="E60" i="34"/>
  <c r="E62" i="34" s="1"/>
  <c r="I19" i="45"/>
  <c r="T20" i="45"/>
  <c r="N19" i="45"/>
  <c r="D20" i="45"/>
  <c r="D19" i="45" s="1"/>
  <c r="D39" i="45" s="1"/>
  <c r="S21" i="45"/>
  <c r="S38" i="45"/>
  <c r="V37" i="15"/>
  <c r="U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C37" i="15"/>
  <c r="T19" i="34" l="1"/>
  <c r="S20" i="34"/>
  <c r="I60" i="34"/>
  <c r="N60" i="34"/>
  <c r="N39" i="45"/>
  <c r="T39" i="45" s="1"/>
  <c r="T19" i="45"/>
  <c r="S19" i="45"/>
  <c r="I39" i="45"/>
  <c r="S39" i="45" s="1"/>
  <c r="S20" i="45"/>
  <c r="I62" i="34" l="1"/>
  <c r="S62" i="34" s="1"/>
  <c r="S60" i="34"/>
  <c r="T60" i="34"/>
  <c r="N62" i="34"/>
  <c r="T62" i="34" s="1"/>
  <c r="C56" i="43" l="1"/>
  <c r="I294" i="43"/>
  <c r="J294" i="43"/>
  <c r="K294" i="43"/>
  <c r="H294" i="43"/>
  <c r="H293" i="43"/>
  <c r="V16" i="15"/>
  <c r="U16" i="15"/>
  <c r="O22" i="15"/>
  <c r="P22" i="15"/>
  <c r="Q22" i="15"/>
  <c r="N22" i="15"/>
  <c r="J22" i="15"/>
  <c r="K22" i="15"/>
  <c r="L22" i="15"/>
  <c r="I22" i="15"/>
  <c r="D22" i="15"/>
  <c r="E22" i="15"/>
  <c r="F22" i="15"/>
  <c r="G22" i="15"/>
  <c r="C22" i="15"/>
  <c r="O21" i="15"/>
  <c r="P21" i="15"/>
  <c r="Q21" i="15"/>
  <c r="N21" i="15"/>
  <c r="J21" i="15"/>
  <c r="K21" i="15"/>
  <c r="L21" i="15"/>
  <c r="I21" i="15"/>
  <c r="D21" i="15"/>
  <c r="E21" i="15"/>
  <c r="F21" i="15"/>
  <c r="G21" i="15"/>
  <c r="C21" i="15"/>
  <c r="S20" i="15"/>
  <c r="O20" i="15"/>
  <c r="P20" i="15"/>
  <c r="Q20" i="15"/>
  <c r="N20" i="15"/>
  <c r="T20" i="15" s="1"/>
  <c r="J20" i="15"/>
  <c r="K20" i="15"/>
  <c r="L20" i="15"/>
  <c r="I20" i="15"/>
  <c r="D20" i="15"/>
  <c r="E20" i="15"/>
  <c r="F20" i="15"/>
  <c r="G20" i="15"/>
  <c r="C20" i="15"/>
  <c r="Q19" i="15"/>
  <c r="O19" i="15"/>
  <c r="P19" i="15"/>
  <c r="N19" i="15"/>
  <c r="J19" i="15"/>
  <c r="K19" i="15"/>
  <c r="L19" i="15"/>
  <c r="I19" i="15"/>
  <c r="D19" i="15"/>
  <c r="E19" i="15"/>
  <c r="F19" i="15"/>
  <c r="G19" i="15"/>
  <c r="C19" i="15"/>
  <c r="O18" i="15"/>
  <c r="P18" i="15"/>
  <c r="Q18" i="15"/>
  <c r="N18" i="15"/>
  <c r="J18" i="15"/>
  <c r="K18" i="15"/>
  <c r="L18" i="15"/>
  <c r="I18" i="15"/>
  <c r="D18" i="15"/>
  <c r="E18" i="15"/>
  <c r="F18" i="15"/>
  <c r="G18" i="15"/>
  <c r="C18" i="15"/>
  <c r="O17" i="15"/>
  <c r="P17" i="15"/>
  <c r="Q17" i="15"/>
  <c r="N17" i="15"/>
  <c r="J17" i="15"/>
  <c r="K17" i="15"/>
  <c r="L17" i="15"/>
  <c r="I17" i="15"/>
  <c r="D17" i="15"/>
  <c r="E17" i="15"/>
  <c r="F17" i="15"/>
  <c r="G17" i="15"/>
  <c r="C17" i="15"/>
  <c r="P288" i="43"/>
  <c r="N288" i="43"/>
  <c r="L288" i="43" s="1"/>
  <c r="H288" i="43"/>
  <c r="D288" i="43"/>
  <c r="M287" i="43"/>
  <c r="L287" i="43"/>
  <c r="Q287" i="43" s="1"/>
  <c r="H287" i="43"/>
  <c r="P287" i="43" s="1"/>
  <c r="D287" i="43"/>
  <c r="P286" i="43"/>
  <c r="M286" i="43"/>
  <c r="L286" i="43" s="1"/>
  <c r="H286" i="43"/>
  <c r="H285" i="43" s="1"/>
  <c r="D286" i="43"/>
  <c r="D285" i="43" s="1"/>
  <c r="O285" i="43"/>
  <c r="N285" i="43"/>
  <c r="M285" i="43"/>
  <c r="K285" i="43"/>
  <c r="J285" i="43"/>
  <c r="I285" i="43"/>
  <c r="G285" i="43"/>
  <c r="F285" i="43"/>
  <c r="E285" i="43"/>
  <c r="C285" i="43"/>
  <c r="Q284" i="43"/>
  <c r="N284" i="43"/>
  <c r="L284" i="43"/>
  <c r="H284" i="43"/>
  <c r="D284" i="43"/>
  <c r="N283" i="43"/>
  <c r="L283" i="43" s="1"/>
  <c r="Q283" i="43" s="1"/>
  <c r="H283" i="43"/>
  <c r="D283" i="43"/>
  <c r="P283" i="43" s="1"/>
  <c r="N282" i="43"/>
  <c r="M282" i="43"/>
  <c r="M280" i="43" s="1"/>
  <c r="L282" i="43"/>
  <c r="Q282" i="43" s="1"/>
  <c r="H282" i="43"/>
  <c r="P282" i="43" s="1"/>
  <c r="D282" i="43"/>
  <c r="N281" i="43"/>
  <c r="M281" i="43"/>
  <c r="L281" i="43"/>
  <c r="Q281" i="43" s="1"/>
  <c r="H281" i="43"/>
  <c r="P281" i="43" s="1"/>
  <c r="D281" i="43"/>
  <c r="O280" i="43"/>
  <c r="K280" i="43"/>
  <c r="J280" i="43"/>
  <c r="N280" i="43" s="1"/>
  <c r="I280" i="43"/>
  <c r="H280" i="43"/>
  <c r="P280" i="43" s="1"/>
  <c r="G280" i="43"/>
  <c r="F280" i="43"/>
  <c r="E280" i="43"/>
  <c r="D280" i="43"/>
  <c r="C280" i="43"/>
  <c r="N279" i="43"/>
  <c r="L279" i="43"/>
  <c r="Q279" i="43" s="1"/>
  <c r="H279" i="43"/>
  <c r="P279" i="43" s="1"/>
  <c r="D279" i="43"/>
  <c r="P278" i="43"/>
  <c r="M278" i="43"/>
  <c r="L278" i="43" s="1"/>
  <c r="H278" i="43"/>
  <c r="D278" i="43"/>
  <c r="D277" i="43" s="1"/>
  <c r="O277" i="43"/>
  <c r="N277" i="43"/>
  <c r="M277" i="43"/>
  <c r="K277" i="43"/>
  <c r="J277" i="43"/>
  <c r="I277" i="43"/>
  <c r="G277" i="43"/>
  <c r="F277" i="43"/>
  <c r="E277" i="43"/>
  <c r="C277" i="43"/>
  <c r="Q276" i="43"/>
  <c r="M276" i="43"/>
  <c r="L276" i="43"/>
  <c r="H276" i="43"/>
  <c r="P276" i="43" s="1"/>
  <c r="D276" i="43"/>
  <c r="M275" i="43"/>
  <c r="L275" i="43"/>
  <c r="Q275" i="43" s="1"/>
  <c r="I275" i="43"/>
  <c r="H275" i="43"/>
  <c r="P275" i="43" s="1"/>
  <c r="G275" i="43"/>
  <c r="F275" i="43"/>
  <c r="E275" i="43"/>
  <c r="D275" i="43"/>
  <c r="C275" i="43"/>
  <c r="N274" i="43"/>
  <c r="N273" i="43" s="1"/>
  <c r="N289" i="43" s="1"/>
  <c r="L274" i="43"/>
  <c r="Q274" i="43" s="1"/>
  <c r="H274" i="43"/>
  <c r="P274" i="43" s="1"/>
  <c r="D274" i="43"/>
  <c r="P273" i="43"/>
  <c r="O273" i="43"/>
  <c r="O289" i="43" s="1"/>
  <c r="M273" i="43"/>
  <c r="L273" i="43"/>
  <c r="K273" i="43"/>
  <c r="K289" i="43" s="1"/>
  <c r="J273" i="43"/>
  <c r="I273" i="43"/>
  <c r="H273" i="43"/>
  <c r="G273" i="43"/>
  <c r="G289" i="43" s="1"/>
  <c r="F273" i="43"/>
  <c r="F289" i="43" s="1"/>
  <c r="D273" i="43"/>
  <c r="D289" i="43" s="1"/>
  <c r="C273" i="43"/>
  <c r="C289" i="43" s="1"/>
  <c r="N272" i="43"/>
  <c r="M272" i="43"/>
  <c r="L272" i="43" s="1"/>
  <c r="H272" i="43"/>
  <c r="P272" i="43" s="1"/>
  <c r="D272" i="43"/>
  <c r="O271" i="43"/>
  <c r="N271" i="43"/>
  <c r="K271" i="43"/>
  <c r="J271" i="43"/>
  <c r="I271" i="43"/>
  <c r="I289" i="43" s="1"/>
  <c r="H271" i="43"/>
  <c r="P271" i="43" s="1"/>
  <c r="G271" i="43"/>
  <c r="F271" i="43"/>
  <c r="E271" i="43"/>
  <c r="E289" i="43" s="1"/>
  <c r="D271" i="43"/>
  <c r="C271" i="43"/>
  <c r="N268" i="43"/>
  <c r="H268" i="43"/>
  <c r="D268" i="43"/>
  <c r="P268" i="43" s="1"/>
  <c r="O267" i="43"/>
  <c r="M267" i="43"/>
  <c r="K267" i="43"/>
  <c r="J267" i="43"/>
  <c r="I267" i="43"/>
  <c r="H267" i="43"/>
  <c r="P267" i="43" s="1"/>
  <c r="G267" i="43"/>
  <c r="F267" i="43"/>
  <c r="E267" i="43"/>
  <c r="D267" i="43"/>
  <c r="C267" i="43"/>
  <c r="L266" i="43"/>
  <c r="H266" i="43"/>
  <c r="H264" i="43" s="1"/>
  <c r="D266" i="43"/>
  <c r="N265" i="43"/>
  <c r="H265" i="43"/>
  <c r="D265" i="43"/>
  <c r="D264" i="43" s="1"/>
  <c r="D260" i="43" s="1"/>
  <c r="O264" i="43"/>
  <c r="M264" i="43"/>
  <c r="M260" i="43" s="1"/>
  <c r="K264" i="43"/>
  <c r="J264" i="43"/>
  <c r="I264" i="43"/>
  <c r="I260" i="43" s="1"/>
  <c r="G264" i="43"/>
  <c r="F264" i="43"/>
  <c r="E264" i="43"/>
  <c r="C264" i="43"/>
  <c r="P263" i="43"/>
  <c r="O263" i="43"/>
  <c r="K263" i="43"/>
  <c r="J263" i="43"/>
  <c r="I263" i="43"/>
  <c r="G263" i="43"/>
  <c r="F263" i="43"/>
  <c r="E263" i="43"/>
  <c r="D263" i="43"/>
  <c r="C263" i="43"/>
  <c r="N262" i="43"/>
  <c r="H262" i="43"/>
  <c r="P262" i="43" s="1"/>
  <c r="D262" i="43"/>
  <c r="M261" i="43"/>
  <c r="M263" i="43" s="1"/>
  <c r="H261" i="43"/>
  <c r="H263" i="43" s="1"/>
  <c r="D261" i="43"/>
  <c r="O260" i="43"/>
  <c r="K260" i="43"/>
  <c r="J260" i="43"/>
  <c r="G260" i="43"/>
  <c r="F260" i="43"/>
  <c r="C260" i="43"/>
  <c r="D259" i="43"/>
  <c r="Q258" i="43"/>
  <c r="P258" i="43"/>
  <c r="Q257" i="43"/>
  <c r="P257" i="43"/>
  <c r="N256" i="43"/>
  <c r="L256" i="43" s="1"/>
  <c r="Q256" i="43" s="1"/>
  <c r="H256" i="43"/>
  <c r="P256" i="43" s="1"/>
  <c r="D256" i="43"/>
  <c r="Q255" i="43"/>
  <c r="N255" i="43"/>
  <c r="L255" i="43" s="1"/>
  <c r="H255" i="43"/>
  <c r="P255" i="43" s="1"/>
  <c r="D255" i="43"/>
  <c r="N254" i="43"/>
  <c r="L254" i="43" s="1"/>
  <c r="H254" i="43"/>
  <c r="F254" i="43"/>
  <c r="D254" i="43"/>
  <c r="N253" i="43"/>
  <c r="L253" i="43"/>
  <c r="Q253" i="43" s="1"/>
  <c r="H253" i="43"/>
  <c r="P253" i="43" s="1"/>
  <c r="D253" i="43"/>
  <c r="N252" i="43"/>
  <c r="L252" i="43" s="1"/>
  <c r="H252" i="43"/>
  <c r="D252" i="43"/>
  <c r="N251" i="43"/>
  <c r="L251" i="43"/>
  <c r="H251" i="43"/>
  <c r="P251" i="43" s="1"/>
  <c r="D251" i="43"/>
  <c r="N250" i="43"/>
  <c r="L250" i="43" s="1"/>
  <c r="H250" i="43"/>
  <c r="D250" i="43"/>
  <c r="P250" i="43" s="1"/>
  <c r="O249" i="43"/>
  <c r="N249" i="43"/>
  <c r="M249" i="43"/>
  <c r="K249" i="43"/>
  <c r="J249" i="43"/>
  <c r="I249" i="43"/>
  <c r="H249" i="43"/>
  <c r="G249" i="43"/>
  <c r="F249" i="43"/>
  <c r="E249" i="43"/>
  <c r="C249" i="43"/>
  <c r="Q248" i="43"/>
  <c r="N248" i="43"/>
  <c r="M248" i="43"/>
  <c r="L248" i="43"/>
  <c r="H248" i="43"/>
  <c r="P248" i="43" s="1"/>
  <c r="D248" i="43"/>
  <c r="N247" i="43"/>
  <c r="L247" i="43"/>
  <c r="Q247" i="43" s="1"/>
  <c r="H247" i="43"/>
  <c r="D247" i="43"/>
  <c r="P247" i="43" s="1"/>
  <c r="M246" i="43"/>
  <c r="L246" i="43"/>
  <c r="Q246" i="43" s="1"/>
  <c r="H246" i="43"/>
  <c r="D246" i="43"/>
  <c r="P246" i="43" s="1"/>
  <c r="N245" i="43"/>
  <c r="L245" i="43"/>
  <c r="Q245" i="43" s="1"/>
  <c r="H245" i="43"/>
  <c r="D245" i="43"/>
  <c r="D244" i="43" s="1"/>
  <c r="L244" i="43"/>
  <c r="Q244" i="43" s="1"/>
  <c r="J244" i="43"/>
  <c r="N244" i="43" s="1"/>
  <c r="H244" i="43"/>
  <c r="F244" i="43"/>
  <c r="E244" i="43"/>
  <c r="C244" i="43"/>
  <c r="N243" i="43"/>
  <c r="L243" i="43"/>
  <c r="H243" i="43"/>
  <c r="D243" i="43"/>
  <c r="N242" i="43"/>
  <c r="L242" i="43"/>
  <c r="Q242" i="43" s="1"/>
  <c r="H242" i="43"/>
  <c r="D242" i="43"/>
  <c r="P242" i="43" s="1"/>
  <c r="L241" i="43"/>
  <c r="Q241" i="43" s="1"/>
  <c r="H241" i="43"/>
  <c r="D241" i="43"/>
  <c r="L240" i="43"/>
  <c r="Q240" i="43" s="1"/>
  <c r="H240" i="43"/>
  <c r="P240" i="43" s="1"/>
  <c r="D240" i="43"/>
  <c r="O239" i="43"/>
  <c r="N239" i="43"/>
  <c r="M239" i="43"/>
  <c r="L239" i="43"/>
  <c r="K239" i="43"/>
  <c r="J239" i="43"/>
  <c r="I239" i="43"/>
  <c r="G239" i="43"/>
  <c r="F239" i="43"/>
  <c r="E239" i="43"/>
  <c r="D239" i="43"/>
  <c r="C239" i="43"/>
  <c r="N238" i="43"/>
  <c r="L238" i="43" s="1"/>
  <c r="Q238" i="43" s="1"/>
  <c r="H238" i="43"/>
  <c r="P238" i="43" s="1"/>
  <c r="D238" i="43"/>
  <c r="N237" i="43"/>
  <c r="N236" i="43" s="1"/>
  <c r="H237" i="43"/>
  <c r="D237" i="43"/>
  <c r="O236" i="43"/>
  <c r="M236" i="43"/>
  <c r="K236" i="43"/>
  <c r="K216" i="43" s="1"/>
  <c r="J236" i="43"/>
  <c r="I236" i="43"/>
  <c r="G236" i="43"/>
  <c r="F236" i="43"/>
  <c r="E236" i="43"/>
  <c r="D236" i="43"/>
  <c r="C236" i="43"/>
  <c r="L235" i="43"/>
  <c r="H235" i="43"/>
  <c r="P235" i="43" s="1"/>
  <c r="D235" i="43"/>
  <c r="Q235" i="43" s="1"/>
  <c r="N234" i="43"/>
  <c r="H234" i="43"/>
  <c r="H233" i="43" s="1"/>
  <c r="P233" i="43" s="1"/>
  <c r="D234" i="43"/>
  <c r="O233" i="43"/>
  <c r="M233" i="43"/>
  <c r="M216" i="43" s="1"/>
  <c r="K233" i="43"/>
  <c r="J233" i="43"/>
  <c r="I233" i="43"/>
  <c r="I216" i="43" s="1"/>
  <c r="G233" i="43"/>
  <c r="F233" i="43"/>
  <c r="E233" i="43"/>
  <c r="D233" i="43"/>
  <c r="C233" i="43"/>
  <c r="N232" i="43"/>
  <c r="L232" i="43"/>
  <c r="Q232" i="43" s="1"/>
  <c r="H232" i="43"/>
  <c r="D232" i="43"/>
  <c r="P232" i="43" s="1"/>
  <c r="N231" i="43"/>
  <c r="L231" i="43"/>
  <c r="Q231" i="43" s="1"/>
  <c r="H231" i="43"/>
  <c r="D231" i="43"/>
  <c r="P231" i="43" s="1"/>
  <c r="N230" i="43"/>
  <c r="L230" i="43"/>
  <c r="Q230" i="43" s="1"/>
  <c r="H230" i="43"/>
  <c r="D230" i="43"/>
  <c r="P230" i="43" s="1"/>
  <c r="N229" i="43"/>
  <c r="L229" i="43"/>
  <c r="Q229" i="43" s="1"/>
  <c r="H229" i="43"/>
  <c r="D229" i="43"/>
  <c r="P229" i="43" s="1"/>
  <c r="N228" i="43"/>
  <c r="L228" i="43"/>
  <c r="H228" i="43"/>
  <c r="D228" i="43"/>
  <c r="P228" i="43" s="1"/>
  <c r="N227" i="43"/>
  <c r="L227" i="43"/>
  <c r="Q227" i="43" s="1"/>
  <c r="H227" i="43"/>
  <c r="D227" i="43"/>
  <c r="P227" i="43" s="1"/>
  <c r="N226" i="43"/>
  <c r="L226" i="43"/>
  <c r="H226" i="43"/>
  <c r="D226" i="43"/>
  <c r="D218" i="43" s="1"/>
  <c r="N225" i="43"/>
  <c r="L225" i="43"/>
  <c r="H225" i="43"/>
  <c r="D225" i="43"/>
  <c r="P225" i="43" s="1"/>
  <c r="F224" i="43"/>
  <c r="J224" i="43" s="1"/>
  <c r="N224" i="43" s="1"/>
  <c r="L224" i="43" s="1"/>
  <c r="Q224" i="43" s="1"/>
  <c r="D224" i="43"/>
  <c r="N223" i="43"/>
  <c r="L223" i="43"/>
  <c r="Q223" i="43" s="1"/>
  <c r="H223" i="43"/>
  <c r="D223" i="43"/>
  <c r="P223" i="43" s="1"/>
  <c r="L222" i="43"/>
  <c r="Q222" i="43" s="1"/>
  <c r="H222" i="43"/>
  <c r="D222" i="43"/>
  <c r="F221" i="43"/>
  <c r="L220" i="43"/>
  <c r="Q220" i="43" s="1"/>
  <c r="F220" i="43"/>
  <c r="J220" i="43" s="1"/>
  <c r="H220" i="43" s="1"/>
  <c r="P220" i="43" s="1"/>
  <c r="D220" i="43"/>
  <c r="N219" i="43"/>
  <c r="L219" i="43"/>
  <c r="Q219" i="43" s="1"/>
  <c r="H219" i="43"/>
  <c r="C219" i="43"/>
  <c r="F219" i="43" s="1"/>
  <c r="D219" i="43" s="1"/>
  <c r="P219" i="43" s="1"/>
  <c r="O218" i="43"/>
  <c r="N218" i="43"/>
  <c r="M218" i="43"/>
  <c r="K218" i="43"/>
  <c r="J218" i="43"/>
  <c r="J216" i="43" s="1"/>
  <c r="I218" i="43"/>
  <c r="G218" i="43"/>
  <c r="F218" i="43"/>
  <c r="F216" i="43" s="1"/>
  <c r="E218" i="43"/>
  <c r="C218" i="43"/>
  <c r="Q217" i="43"/>
  <c r="N217" i="43"/>
  <c r="L217" i="43"/>
  <c r="H217" i="43"/>
  <c r="D217" i="43"/>
  <c r="O216" i="43"/>
  <c r="G216" i="43"/>
  <c r="C216" i="43"/>
  <c r="Q213" i="43"/>
  <c r="N213" i="43"/>
  <c r="L213" i="43" s="1"/>
  <c r="L212" i="43" s="1"/>
  <c r="H213" i="43"/>
  <c r="D213" i="43"/>
  <c r="O212" i="43"/>
  <c r="N212" i="43"/>
  <c r="M212" i="43"/>
  <c r="K212" i="43"/>
  <c r="J212" i="43"/>
  <c r="I212" i="43"/>
  <c r="G212" i="43"/>
  <c r="F212" i="43"/>
  <c r="E212" i="43"/>
  <c r="D212" i="43" s="1"/>
  <c r="C212" i="43"/>
  <c r="N211" i="43"/>
  <c r="L211" i="43"/>
  <c r="Q211" i="43" s="1"/>
  <c r="H211" i="43"/>
  <c r="P211" i="43" s="1"/>
  <c r="D211" i="43"/>
  <c r="O210" i="43"/>
  <c r="N210" i="43"/>
  <c r="M210" i="43"/>
  <c r="K210" i="43"/>
  <c r="J210" i="43"/>
  <c r="I210" i="43"/>
  <c r="H210" i="43"/>
  <c r="P210" i="43" s="1"/>
  <c r="G210" i="43"/>
  <c r="F210" i="43"/>
  <c r="E210" i="43"/>
  <c r="D210" i="43"/>
  <c r="C210" i="43"/>
  <c r="N209" i="43"/>
  <c r="H209" i="43"/>
  <c r="H208" i="43" s="1"/>
  <c r="D209" i="43"/>
  <c r="O208" i="43"/>
  <c r="M208" i="43"/>
  <c r="M207" i="43" s="1"/>
  <c r="K208" i="43"/>
  <c r="J208" i="43"/>
  <c r="I208" i="43"/>
  <c r="I207" i="43" s="1"/>
  <c r="G208" i="43"/>
  <c r="G207" i="43" s="1"/>
  <c r="F208" i="43"/>
  <c r="E208" i="43"/>
  <c r="C208" i="43"/>
  <c r="J207" i="43"/>
  <c r="F207" i="43"/>
  <c r="C207" i="43"/>
  <c r="N206" i="43"/>
  <c r="M206" i="43"/>
  <c r="H206" i="43"/>
  <c r="D206" i="43"/>
  <c r="N205" i="43"/>
  <c r="M205" i="43"/>
  <c r="K205" i="43"/>
  <c r="J205" i="43"/>
  <c r="I205" i="43"/>
  <c r="H205" i="43"/>
  <c r="P205" i="43" s="1"/>
  <c r="G205" i="43"/>
  <c r="F205" i="43"/>
  <c r="E205" i="43"/>
  <c r="D205" i="43"/>
  <c r="C205" i="43"/>
  <c r="Q204" i="43"/>
  <c r="P204" i="43"/>
  <c r="Q203" i="43"/>
  <c r="P203" i="43"/>
  <c r="Q202" i="43"/>
  <c r="P202" i="43"/>
  <c r="O201" i="43"/>
  <c r="N201" i="43"/>
  <c r="K201" i="43"/>
  <c r="J201" i="43"/>
  <c r="I201" i="43"/>
  <c r="G201" i="43"/>
  <c r="F201" i="43"/>
  <c r="E201" i="43"/>
  <c r="P200" i="43"/>
  <c r="N200" i="43"/>
  <c r="L200" i="43" s="1"/>
  <c r="H200" i="43"/>
  <c r="H201" i="43" s="1"/>
  <c r="P201" i="43" s="1"/>
  <c r="D200" i="43"/>
  <c r="D201" i="43" s="1"/>
  <c r="M199" i="43"/>
  <c r="M201" i="43" s="1"/>
  <c r="L199" i="43"/>
  <c r="Q199" i="43" s="1"/>
  <c r="H199" i="43"/>
  <c r="P199" i="43" s="1"/>
  <c r="D199" i="43"/>
  <c r="P198" i="43"/>
  <c r="O198" i="43"/>
  <c r="M198" i="43"/>
  <c r="K198" i="43"/>
  <c r="J198" i="43"/>
  <c r="I198" i="43"/>
  <c r="H198" i="43"/>
  <c r="G198" i="43"/>
  <c r="F198" i="43"/>
  <c r="F214" i="43" s="1"/>
  <c r="E198" i="43"/>
  <c r="D198" i="43"/>
  <c r="C198" i="43"/>
  <c r="N197" i="43"/>
  <c r="N195" i="43" s="1"/>
  <c r="I197" i="43"/>
  <c r="M197" i="43" s="1"/>
  <c r="H197" i="43"/>
  <c r="F197" i="43"/>
  <c r="E197" i="43"/>
  <c r="C197" i="43"/>
  <c r="L196" i="43"/>
  <c r="F196" i="43"/>
  <c r="O195" i="43"/>
  <c r="O190" i="43" s="1"/>
  <c r="K195" i="43"/>
  <c r="J195" i="43"/>
  <c r="G195" i="43"/>
  <c r="D195" i="43"/>
  <c r="D197" i="43" s="1"/>
  <c r="D196" i="43" s="1"/>
  <c r="P196" i="43" s="1"/>
  <c r="Q194" i="43"/>
  <c r="M194" i="43"/>
  <c r="L194" i="43"/>
  <c r="H194" i="43"/>
  <c r="P194" i="43" s="1"/>
  <c r="D194" i="43"/>
  <c r="O193" i="43"/>
  <c r="K193" i="43"/>
  <c r="J193" i="43"/>
  <c r="I193" i="43"/>
  <c r="G193" i="43"/>
  <c r="F193" i="43"/>
  <c r="E193" i="43"/>
  <c r="D193" i="43"/>
  <c r="C193" i="43"/>
  <c r="N192" i="43"/>
  <c r="N193" i="43" s="1"/>
  <c r="L192" i="43"/>
  <c r="Q192" i="43" s="1"/>
  <c r="H192" i="43"/>
  <c r="P192" i="43" s="1"/>
  <c r="D192" i="43"/>
  <c r="P191" i="43"/>
  <c r="O191" i="43"/>
  <c r="L191" i="43" s="1"/>
  <c r="M191" i="43"/>
  <c r="M193" i="43" s="1"/>
  <c r="H191" i="43"/>
  <c r="H193" i="43" s="1"/>
  <c r="P193" i="43" s="1"/>
  <c r="G191" i="43"/>
  <c r="D191" i="43"/>
  <c r="M190" i="43"/>
  <c r="K190" i="43"/>
  <c r="I190" i="43"/>
  <c r="G190" i="43"/>
  <c r="F190" i="43"/>
  <c r="E190" i="43"/>
  <c r="D190" i="43"/>
  <c r="C190" i="43"/>
  <c r="O189" i="43"/>
  <c r="N189" i="43"/>
  <c r="M189" i="43"/>
  <c r="H189" i="43"/>
  <c r="P189" i="43" s="1"/>
  <c r="D189" i="43"/>
  <c r="O188" i="43"/>
  <c r="N188" i="43"/>
  <c r="M188" i="43"/>
  <c r="H188" i="43"/>
  <c r="P188" i="43" s="1"/>
  <c r="D188" i="43"/>
  <c r="K187" i="43"/>
  <c r="O187" i="43" s="1"/>
  <c r="J187" i="43"/>
  <c r="N187" i="43" s="1"/>
  <c r="I187" i="43"/>
  <c r="M187" i="43" s="1"/>
  <c r="D187" i="43"/>
  <c r="N186" i="43"/>
  <c r="J186" i="43"/>
  <c r="I186" i="43"/>
  <c r="M186" i="43" s="1"/>
  <c r="D186" i="43"/>
  <c r="G186" i="43" s="1"/>
  <c r="K186" i="43" s="1"/>
  <c r="O186" i="43" s="1"/>
  <c r="N185" i="43"/>
  <c r="J185" i="43"/>
  <c r="I185" i="43"/>
  <c r="M185" i="43" s="1"/>
  <c r="D185" i="43"/>
  <c r="G185" i="43" s="1"/>
  <c r="K185" i="43" s="1"/>
  <c r="O185" i="43" s="1"/>
  <c r="N184" i="43"/>
  <c r="J184" i="43"/>
  <c r="I184" i="43"/>
  <c r="M184" i="43" s="1"/>
  <c r="D184" i="43"/>
  <c r="G184" i="43" s="1"/>
  <c r="K184" i="43" s="1"/>
  <c r="O184" i="43" s="1"/>
  <c r="N183" i="43"/>
  <c r="J183" i="43"/>
  <c r="I183" i="43"/>
  <c r="M183" i="43" s="1"/>
  <c r="D183" i="43"/>
  <c r="G183" i="43" s="1"/>
  <c r="K183" i="43" s="1"/>
  <c r="O183" i="43" s="1"/>
  <c r="N182" i="43"/>
  <c r="J182" i="43"/>
  <c r="I182" i="43"/>
  <c r="M182" i="43" s="1"/>
  <c r="D182" i="43"/>
  <c r="G182" i="43" s="1"/>
  <c r="K182" i="43" s="1"/>
  <c r="O182" i="43" s="1"/>
  <c r="N181" i="43"/>
  <c r="K181" i="43"/>
  <c r="O181" i="43" s="1"/>
  <c r="J181" i="43"/>
  <c r="I181" i="43"/>
  <c r="M181" i="43" s="1"/>
  <c r="D181" i="43"/>
  <c r="C181" i="43"/>
  <c r="O180" i="43"/>
  <c r="N180" i="43"/>
  <c r="M180" i="43"/>
  <c r="L180" i="43" s="1"/>
  <c r="Q180" i="43" s="1"/>
  <c r="H180" i="43"/>
  <c r="P180" i="43" s="1"/>
  <c r="D180" i="43"/>
  <c r="C180" i="43" s="1"/>
  <c r="O179" i="43"/>
  <c r="N179" i="43"/>
  <c r="L179" i="43" s="1"/>
  <c r="Q179" i="43" s="1"/>
  <c r="M179" i="43"/>
  <c r="H179" i="43"/>
  <c r="P179" i="43" s="1"/>
  <c r="D179" i="43"/>
  <c r="C179" i="43" s="1"/>
  <c r="P178" i="43"/>
  <c r="O178" i="43"/>
  <c r="N178" i="43"/>
  <c r="M178" i="43"/>
  <c r="L178" i="43"/>
  <c r="Q178" i="43" s="1"/>
  <c r="H178" i="43"/>
  <c r="D178" i="43"/>
  <c r="C178" i="43"/>
  <c r="P177" i="43"/>
  <c r="O177" i="43"/>
  <c r="N177" i="43"/>
  <c r="M177" i="43"/>
  <c r="L177" i="43" s="1"/>
  <c r="Q177" i="43" s="1"/>
  <c r="H177" i="43"/>
  <c r="D177" i="43"/>
  <c r="C177" i="43"/>
  <c r="O176" i="43"/>
  <c r="N176" i="43"/>
  <c r="M176" i="43"/>
  <c r="H176" i="43"/>
  <c r="D176" i="43"/>
  <c r="C176" i="43" s="1"/>
  <c r="O175" i="43"/>
  <c r="N175" i="43"/>
  <c r="M175" i="43"/>
  <c r="H175" i="43"/>
  <c r="P175" i="43" s="1"/>
  <c r="D175" i="43"/>
  <c r="C175" i="43" s="1"/>
  <c r="P174" i="43"/>
  <c r="O174" i="43"/>
  <c r="N174" i="43"/>
  <c r="M174" i="43"/>
  <c r="L174" i="43"/>
  <c r="Q174" i="43" s="1"/>
  <c r="H174" i="43"/>
  <c r="D174" i="43"/>
  <c r="P173" i="43"/>
  <c r="O173" i="43"/>
  <c r="N173" i="43"/>
  <c r="M173" i="43"/>
  <c r="L173" i="43"/>
  <c r="Q173" i="43" s="1"/>
  <c r="H173" i="43"/>
  <c r="D173" i="43"/>
  <c r="N172" i="43"/>
  <c r="M172" i="43"/>
  <c r="K172" i="43"/>
  <c r="J172" i="43"/>
  <c r="I172" i="43"/>
  <c r="G172" i="43"/>
  <c r="F172" i="43"/>
  <c r="E172" i="43"/>
  <c r="D172" i="43"/>
  <c r="D169" i="43" s="1"/>
  <c r="C172" i="43"/>
  <c r="N171" i="43"/>
  <c r="L171" i="43" s="1"/>
  <c r="Q171" i="43" s="1"/>
  <c r="J171" i="43"/>
  <c r="H171" i="43" s="1"/>
  <c r="P171" i="43" s="1"/>
  <c r="F171" i="43"/>
  <c r="D171" i="43" s="1"/>
  <c r="M170" i="43"/>
  <c r="L170" i="43" s="1"/>
  <c r="Q170" i="43" s="1"/>
  <c r="I170" i="43"/>
  <c r="H170" i="43" s="1"/>
  <c r="P170" i="43" s="1"/>
  <c r="E170" i="43"/>
  <c r="D170" i="43" s="1"/>
  <c r="N169" i="43"/>
  <c r="M169" i="43"/>
  <c r="K169" i="43"/>
  <c r="J169" i="43"/>
  <c r="I169" i="43"/>
  <c r="G169" i="43"/>
  <c r="F169" i="43"/>
  <c r="E169" i="43"/>
  <c r="C169" i="43"/>
  <c r="P166" i="43"/>
  <c r="N166" i="43"/>
  <c r="L166" i="43" s="1"/>
  <c r="L165" i="43" s="1"/>
  <c r="H166" i="43"/>
  <c r="H165" i="43" s="1"/>
  <c r="D166" i="43"/>
  <c r="Q165" i="43"/>
  <c r="O165" i="43"/>
  <c r="M165" i="43"/>
  <c r="K165" i="43"/>
  <c r="J165" i="43"/>
  <c r="I165" i="43"/>
  <c r="G165" i="43"/>
  <c r="F165" i="43"/>
  <c r="E165" i="43"/>
  <c r="D165" i="43"/>
  <c r="C165" i="43"/>
  <c r="Q164" i="43"/>
  <c r="L164" i="43"/>
  <c r="H164" i="43"/>
  <c r="G164" i="43"/>
  <c r="D164" i="43"/>
  <c r="P164" i="43" s="1"/>
  <c r="L163" i="43"/>
  <c r="L162" i="43" s="1"/>
  <c r="Q162" i="43" s="1"/>
  <c r="H163" i="43"/>
  <c r="G163" i="43"/>
  <c r="D163" i="43"/>
  <c r="D162" i="43" s="1"/>
  <c r="O162" i="43"/>
  <c r="O159" i="43" s="1"/>
  <c r="N162" i="43"/>
  <c r="M162" i="43"/>
  <c r="K162" i="43"/>
  <c r="K159" i="43" s="1"/>
  <c r="J162" i="43"/>
  <c r="I162" i="43"/>
  <c r="H162" i="43"/>
  <c r="G162" i="43"/>
  <c r="G159" i="43" s="1"/>
  <c r="F162" i="43"/>
  <c r="E162" i="43"/>
  <c r="C162" i="43"/>
  <c r="C159" i="43" s="1"/>
  <c r="N161" i="43"/>
  <c r="L161" i="43"/>
  <c r="Q161" i="43" s="1"/>
  <c r="H161" i="43"/>
  <c r="P161" i="43" s="1"/>
  <c r="D161" i="43"/>
  <c r="P160" i="43"/>
  <c r="N160" i="43"/>
  <c r="L160" i="43" s="1"/>
  <c r="H160" i="43"/>
  <c r="D160" i="43"/>
  <c r="M159" i="43"/>
  <c r="J159" i="43"/>
  <c r="I159" i="43"/>
  <c r="F159" i="43"/>
  <c r="E159" i="43"/>
  <c r="N158" i="43"/>
  <c r="L158" i="43" s="1"/>
  <c r="L157" i="43" s="1"/>
  <c r="H158" i="43"/>
  <c r="D158" i="43"/>
  <c r="D157" i="43" s="1"/>
  <c r="D156" i="43" s="1"/>
  <c r="O157" i="43"/>
  <c r="O156" i="43" s="1"/>
  <c r="N157" i="43"/>
  <c r="M157" i="43"/>
  <c r="K157" i="43"/>
  <c r="K156" i="43" s="1"/>
  <c r="J157" i="43"/>
  <c r="I157" i="43"/>
  <c r="G157" i="43"/>
  <c r="G156" i="43" s="1"/>
  <c r="F157" i="43"/>
  <c r="E157" i="43"/>
  <c r="C157" i="43"/>
  <c r="C156" i="43" s="1"/>
  <c r="N156" i="43"/>
  <c r="M156" i="43"/>
  <c r="J156" i="43"/>
  <c r="I156" i="43"/>
  <c r="F156" i="43"/>
  <c r="E156" i="43"/>
  <c r="L155" i="43"/>
  <c r="H155" i="43"/>
  <c r="D155" i="43"/>
  <c r="O154" i="43"/>
  <c r="N154" i="43"/>
  <c r="M154" i="43"/>
  <c r="L154" i="43"/>
  <c r="K154" i="43"/>
  <c r="J154" i="43"/>
  <c r="I154" i="43"/>
  <c r="H154" i="43"/>
  <c r="G154" i="43"/>
  <c r="F154" i="43"/>
  <c r="E154" i="43"/>
  <c r="C154" i="43"/>
  <c r="N153" i="43"/>
  <c r="M153" i="43"/>
  <c r="L153" i="43"/>
  <c r="Q153" i="43" s="1"/>
  <c r="H153" i="43"/>
  <c r="P153" i="43" s="1"/>
  <c r="D153" i="43"/>
  <c r="C153" i="43"/>
  <c r="M152" i="43"/>
  <c r="J152" i="43"/>
  <c r="N152" i="43" s="1"/>
  <c r="L152" i="43" s="1"/>
  <c r="Q152" i="43" s="1"/>
  <c r="N151" i="43"/>
  <c r="I151" i="43"/>
  <c r="D151" i="43"/>
  <c r="P150" i="43"/>
  <c r="N150" i="43"/>
  <c r="M150" i="43"/>
  <c r="L150" i="43" s="1"/>
  <c r="Q150" i="43" s="1"/>
  <c r="H150" i="43"/>
  <c r="D150" i="43"/>
  <c r="N149" i="43"/>
  <c r="J149" i="43"/>
  <c r="I149" i="43"/>
  <c r="D149" i="43"/>
  <c r="C149" i="43"/>
  <c r="Q148" i="43"/>
  <c r="N148" i="43"/>
  <c r="M148" i="43"/>
  <c r="L148" i="43"/>
  <c r="H148" i="43"/>
  <c r="P148" i="43" s="1"/>
  <c r="D148" i="43"/>
  <c r="P147" i="43"/>
  <c r="N147" i="43"/>
  <c r="M147" i="43"/>
  <c r="L147" i="43" s="1"/>
  <c r="Q147" i="43" s="1"/>
  <c r="H147" i="43"/>
  <c r="D147" i="43"/>
  <c r="N146" i="43"/>
  <c r="M146" i="43"/>
  <c r="L146" i="43" s="1"/>
  <c r="H146" i="43"/>
  <c r="D146" i="43"/>
  <c r="O145" i="43"/>
  <c r="N145" i="43"/>
  <c r="J145" i="43"/>
  <c r="I145" i="43"/>
  <c r="D145" i="43"/>
  <c r="P144" i="43"/>
  <c r="O144" i="43"/>
  <c r="N144" i="43"/>
  <c r="M144" i="43"/>
  <c r="L144" i="43"/>
  <c r="Q144" i="43" s="1"/>
  <c r="H144" i="43"/>
  <c r="D144" i="43"/>
  <c r="P143" i="43"/>
  <c r="O143" i="43"/>
  <c r="N143" i="43"/>
  <c r="M143" i="43"/>
  <c r="L143" i="43"/>
  <c r="Q143" i="43" s="1"/>
  <c r="H143" i="43"/>
  <c r="D143" i="43"/>
  <c r="O142" i="43"/>
  <c r="K142" i="43"/>
  <c r="G142" i="43"/>
  <c r="F142" i="43"/>
  <c r="E142" i="43"/>
  <c r="D142" i="43"/>
  <c r="C142" i="43"/>
  <c r="N141" i="43"/>
  <c r="H141" i="43"/>
  <c r="P141" i="43" s="1"/>
  <c r="D141" i="43"/>
  <c r="O140" i="43"/>
  <c r="M140" i="43"/>
  <c r="K140" i="43"/>
  <c r="J140" i="43"/>
  <c r="I140" i="43"/>
  <c r="H140" i="43"/>
  <c r="P140" i="43" s="1"/>
  <c r="G140" i="43"/>
  <c r="F140" i="43"/>
  <c r="E140" i="43"/>
  <c r="D140" i="43"/>
  <c r="C140" i="43"/>
  <c r="N139" i="43"/>
  <c r="M139" i="43"/>
  <c r="L139" i="43"/>
  <c r="H139" i="43"/>
  <c r="D139" i="43"/>
  <c r="Q138" i="43"/>
  <c r="N138" i="43"/>
  <c r="M138" i="43"/>
  <c r="L138" i="43"/>
  <c r="H138" i="43"/>
  <c r="P138" i="43" s="1"/>
  <c r="D138" i="43"/>
  <c r="P137" i="43"/>
  <c r="O137" i="43"/>
  <c r="N137" i="43"/>
  <c r="M137" i="43"/>
  <c r="L137" i="43"/>
  <c r="Q137" i="43" s="1"/>
  <c r="H137" i="43"/>
  <c r="D137" i="43"/>
  <c r="P136" i="43"/>
  <c r="N136" i="43"/>
  <c r="M136" i="43"/>
  <c r="H136" i="43"/>
  <c r="L136" i="43" s="1"/>
  <c r="Q136" i="43" s="1"/>
  <c r="D136" i="43"/>
  <c r="N135" i="43"/>
  <c r="M135" i="43"/>
  <c r="L135" i="43"/>
  <c r="H135" i="43"/>
  <c r="D135" i="43"/>
  <c r="O134" i="43"/>
  <c r="N134" i="43"/>
  <c r="M134" i="43"/>
  <c r="L134" i="43"/>
  <c r="H134" i="43"/>
  <c r="D134" i="43"/>
  <c r="O133" i="43"/>
  <c r="N133" i="43"/>
  <c r="M133" i="43"/>
  <c r="L133" i="43"/>
  <c r="H133" i="43"/>
  <c r="D133" i="43"/>
  <c r="O132" i="43"/>
  <c r="N132" i="43"/>
  <c r="M132" i="43"/>
  <c r="L132" i="43"/>
  <c r="H132" i="43"/>
  <c r="D132" i="43"/>
  <c r="N131" i="43"/>
  <c r="M131" i="43"/>
  <c r="L131" i="43" s="1"/>
  <c r="Q131" i="43" s="1"/>
  <c r="H131" i="43"/>
  <c r="P131" i="43" s="1"/>
  <c r="D131" i="43"/>
  <c r="J130" i="43"/>
  <c r="N130" i="43" s="1"/>
  <c r="L130" i="43" s="1"/>
  <c r="Q130" i="43" s="1"/>
  <c r="H130" i="43"/>
  <c r="F130" i="43"/>
  <c r="D130" i="43" s="1"/>
  <c r="I129" i="43"/>
  <c r="E129" i="43"/>
  <c r="D129" i="43" s="1"/>
  <c r="Q128" i="43"/>
  <c r="P128" i="43"/>
  <c r="N127" i="43"/>
  <c r="N126" i="43" s="1"/>
  <c r="M127" i="43"/>
  <c r="H127" i="43"/>
  <c r="P127" i="43" s="1"/>
  <c r="D127" i="43"/>
  <c r="L126" i="43"/>
  <c r="Q126" i="43" s="1"/>
  <c r="J126" i="43"/>
  <c r="H126" i="43" s="1"/>
  <c r="F126" i="43"/>
  <c r="D126" i="43"/>
  <c r="I125" i="43"/>
  <c r="H125" i="43" s="1"/>
  <c r="E125" i="43"/>
  <c r="D125" i="43"/>
  <c r="L124" i="43"/>
  <c r="H124" i="43"/>
  <c r="P124" i="43" s="1"/>
  <c r="D124" i="43"/>
  <c r="Q124" i="43" s="1"/>
  <c r="Q123" i="43"/>
  <c r="P123" i="43"/>
  <c r="N122" i="43"/>
  <c r="L122" i="43" s="1"/>
  <c r="Q122" i="43" s="1"/>
  <c r="H122" i="43"/>
  <c r="F122" i="43"/>
  <c r="D122" i="43" s="1"/>
  <c r="N121" i="43"/>
  <c r="L121" i="43" s="1"/>
  <c r="H121" i="43"/>
  <c r="F121" i="43"/>
  <c r="D121" i="43" s="1"/>
  <c r="P121" i="43" s="1"/>
  <c r="N120" i="43"/>
  <c r="L120" i="43" s="1"/>
  <c r="Q120" i="43" s="1"/>
  <c r="H120" i="43"/>
  <c r="P120" i="43" s="1"/>
  <c r="D120" i="43"/>
  <c r="N119" i="43"/>
  <c r="L119" i="43" s="1"/>
  <c r="Q119" i="43" s="1"/>
  <c r="H119" i="43"/>
  <c r="D119" i="43"/>
  <c r="P119" i="43" s="1"/>
  <c r="N118" i="43"/>
  <c r="L118" i="43"/>
  <c r="Q118" i="43" s="1"/>
  <c r="H118" i="43"/>
  <c r="P118" i="43" s="1"/>
  <c r="D118" i="43"/>
  <c r="P117" i="43"/>
  <c r="N117" i="43"/>
  <c r="L117" i="43" s="1"/>
  <c r="H117" i="43"/>
  <c r="D117" i="43"/>
  <c r="Q117" i="43" s="1"/>
  <c r="N116" i="43"/>
  <c r="L116" i="43" s="1"/>
  <c r="Q116" i="43" s="1"/>
  <c r="H116" i="43"/>
  <c r="P116" i="43" s="1"/>
  <c r="D116" i="43"/>
  <c r="N115" i="43"/>
  <c r="L115" i="43" s="1"/>
  <c r="H115" i="43"/>
  <c r="P115" i="43" s="1"/>
  <c r="D115" i="43"/>
  <c r="D111" i="43" s="1"/>
  <c r="N114" i="43"/>
  <c r="L114" i="43"/>
  <c r="Q114" i="43" s="1"/>
  <c r="H114" i="43"/>
  <c r="P114" i="43" s="1"/>
  <c r="D114" i="43"/>
  <c r="N113" i="43"/>
  <c r="L113" i="43" s="1"/>
  <c r="Q113" i="43" s="1"/>
  <c r="H113" i="43"/>
  <c r="P113" i="43" s="1"/>
  <c r="D113" i="43"/>
  <c r="N112" i="43"/>
  <c r="L112" i="43" s="1"/>
  <c r="H112" i="43"/>
  <c r="P112" i="43" s="1"/>
  <c r="D112" i="43"/>
  <c r="O111" i="43"/>
  <c r="M111" i="43"/>
  <c r="K111" i="43"/>
  <c r="J111" i="43"/>
  <c r="I111" i="43"/>
  <c r="G111" i="43"/>
  <c r="F111" i="43"/>
  <c r="E111" i="43"/>
  <c r="C111" i="43"/>
  <c r="N110" i="43"/>
  <c r="L110" i="43" s="1"/>
  <c r="J110" i="43"/>
  <c r="H110" i="43"/>
  <c r="D110" i="43"/>
  <c r="P110" i="43" s="1"/>
  <c r="N109" i="43"/>
  <c r="L109" i="43"/>
  <c r="J109" i="43"/>
  <c r="H109" i="43" s="1"/>
  <c r="D109" i="43"/>
  <c r="N108" i="43"/>
  <c r="L108" i="43"/>
  <c r="Q108" i="43" s="1"/>
  <c r="H108" i="43"/>
  <c r="P108" i="43" s="1"/>
  <c r="D108" i="43"/>
  <c r="P107" i="43"/>
  <c r="N107" i="43"/>
  <c r="H107" i="43"/>
  <c r="D107" i="43"/>
  <c r="N106" i="43"/>
  <c r="L106" i="43"/>
  <c r="Q106" i="43" s="1"/>
  <c r="H106" i="43"/>
  <c r="P106" i="43" s="1"/>
  <c r="D106" i="43"/>
  <c r="O105" i="43"/>
  <c r="M105" i="43"/>
  <c r="K105" i="43"/>
  <c r="J105" i="43"/>
  <c r="I105" i="43"/>
  <c r="H105" i="43"/>
  <c r="P105" i="43" s="1"/>
  <c r="G105" i="43"/>
  <c r="F105" i="43"/>
  <c r="E105" i="43"/>
  <c r="D105" i="43"/>
  <c r="C105" i="43"/>
  <c r="Q104" i="43"/>
  <c r="N104" i="43"/>
  <c r="L104" i="43"/>
  <c r="H104" i="43"/>
  <c r="P104" i="43" s="1"/>
  <c r="D104" i="43"/>
  <c r="P103" i="43"/>
  <c r="L103" i="43"/>
  <c r="Q103" i="43" s="1"/>
  <c r="H103" i="43"/>
  <c r="D103" i="43"/>
  <c r="L102" i="43"/>
  <c r="Q102" i="43" s="1"/>
  <c r="J102" i="43"/>
  <c r="N102" i="43" s="1"/>
  <c r="H102" i="43"/>
  <c r="P102" i="43" s="1"/>
  <c r="D102" i="43"/>
  <c r="N101" i="43"/>
  <c r="L101" i="43" s="1"/>
  <c r="H101" i="43"/>
  <c r="D101" i="43"/>
  <c r="D100" i="43" s="1"/>
  <c r="O100" i="43"/>
  <c r="M100" i="43"/>
  <c r="K100" i="43"/>
  <c r="J100" i="43"/>
  <c r="J99" i="43" s="1"/>
  <c r="I100" i="43"/>
  <c r="G100" i="43"/>
  <c r="G99" i="43" s="1"/>
  <c r="G167" i="43" s="1"/>
  <c r="F100" i="43"/>
  <c r="E100" i="43"/>
  <c r="E99" i="43" s="1"/>
  <c r="E167" i="43" s="1"/>
  <c r="C100" i="43"/>
  <c r="F99" i="43"/>
  <c r="C99" i="43"/>
  <c r="L98" i="43"/>
  <c r="H98" i="43"/>
  <c r="P98" i="43" s="1"/>
  <c r="D98" i="43"/>
  <c r="D97" i="43" s="1"/>
  <c r="D96" i="43" s="1"/>
  <c r="O97" i="43"/>
  <c r="N97" i="43"/>
  <c r="L97" i="43" s="1"/>
  <c r="M97" i="43"/>
  <c r="K97" i="43"/>
  <c r="J97" i="43"/>
  <c r="H97" i="43" s="1"/>
  <c r="I97" i="43"/>
  <c r="G97" i="43"/>
  <c r="F97" i="43"/>
  <c r="F96" i="43" s="1"/>
  <c r="E97" i="43"/>
  <c r="C97" i="43"/>
  <c r="O96" i="43"/>
  <c r="M96" i="43"/>
  <c r="K96" i="43"/>
  <c r="I96" i="43"/>
  <c r="G96" i="43"/>
  <c r="E96" i="43"/>
  <c r="C96" i="43"/>
  <c r="N95" i="43"/>
  <c r="L95" i="43"/>
  <c r="Q95" i="43" s="1"/>
  <c r="H95" i="43"/>
  <c r="D95" i="43"/>
  <c r="D94" i="43" s="1"/>
  <c r="O94" i="43"/>
  <c r="N94" i="43"/>
  <c r="M94" i="43"/>
  <c r="L94" i="43"/>
  <c r="Q94" i="43" s="1"/>
  <c r="K94" i="43"/>
  <c r="J94" i="43"/>
  <c r="I94" i="43"/>
  <c r="H94" i="43"/>
  <c r="P94" i="43" s="1"/>
  <c r="G94" i="43"/>
  <c r="F94" i="43"/>
  <c r="E94" i="43"/>
  <c r="C94" i="43"/>
  <c r="P91" i="43"/>
  <c r="L91" i="43"/>
  <c r="H91" i="43"/>
  <c r="D91" i="43"/>
  <c r="Q91" i="43" s="1"/>
  <c r="L90" i="43"/>
  <c r="H90" i="43"/>
  <c r="P90" i="43" s="1"/>
  <c r="D90" i="43"/>
  <c r="Q90" i="43" s="1"/>
  <c r="O89" i="43"/>
  <c r="O88" i="43" s="1"/>
  <c r="N89" i="43"/>
  <c r="L89" i="43" s="1"/>
  <c r="Q89" i="43" s="1"/>
  <c r="M89" i="43"/>
  <c r="K89" i="43"/>
  <c r="K88" i="43" s="1"/>
  <c r="J89" i="43"/>
  <c r="H89" i="43" s="1"/>
  <c r="I89" i="43"/>
  <c r="G89" i="43"/>
  <c r="G88" i="43" s="1"/>
  <c r="F89" i="43"/>
  <c r="D89" i="43" s="1"/>
  <c r="C89" i="43"/>
  <c r="C88" i="43" s="1"/>
  <c r="M88" i="43"/>
  <c r="I88" i="43"/>
  <c r="E88" i="43"/>
  <c r="N87" i="43"/>
  <c r="L87" i="43" s="1"/>
  <c r="Q87" i="43" s="1"/>
  <c r="H87" i="43"/>
  <c r="P87" i="43" s="1"/>
  <c r="D87" i="43"/>
  <c r="N86" i="43"/>
  <c r="L86" i="43" s="1"/>
  <c r="Q86" i="43" s="1"/>
  <c r="H86" i="43"/>
  <c r="P86" i="43" s="1"/>
  <c r="D86" i="43"/>
  <c r="L85" i="43"/>
  <c r="Q85" i="43" s="1"/>
  <c r="H85" i="43"/>
  <c r="D85" i="43"/>
  <c r="P85" i="43" s="1"/>
  <c r="N84" i="43"/>
  <c r="L84" i="43"/>
  <c r="Q84" i="43" s="1"/>
  <c r="H84" i="43"/>
  <c r="D84" i="43"/>
  <c r="D83" i="43" s="1"/>
  <c r="O83" i="43"/>
  <c r="N83" i="43"/>
  <c r="M83" i="43"/>
  <c r="K83" i="43"/>
  <c r="J83" i="43"/>
  <c r="I83" i="43"/>
  <c r="G83" i="43"/>
  <c r="F83" i="43"/>
  <c r="E83" i="43"/>
  <c r="C83" i="43"/>
  <c r="N82" i="43"/>
  <c r="L82" i="43" s="1"/>
  <c r="Q82" i="43" s="1"/>
  <c r="H82" i="43"/>
  <c r="P82" i="43" s="1"/>
  <c r="D82" i="43"/>
  <c r="N81" i="43"/>
  <c r="L81" i="43" s="1"/>
  <c r="Q81" i="43" s="1"/>
  <c r="H81" i="43"/>
  <c r="H78" i="43" s="1"/>
  <c r="D81" i="43"/>
  <c r="D78" i="43" s="1"/>
  <c r="Q80" i="43"/>
  <c r="P80" i="43"/>
  <c r="Q79" i="43"/>
  <c r="P79" i="43"/>
  <c r="O78" i="43"/>
  <c r="M78" i="43"/>
  <c r="K78" i="43"/>
  <c r="J78" i="43"/>
  <c r="I78" i="43"/>
  <c r="G78" i="43"/>
  <c r="F78" i="43"/>
  <c r="E78" i="43"/>
  <c r="C78" i="43"/>
  <c r="N77" i="43"/>
  <c r="L77" i="43"/>
  <c r="Q77" i="43" s="1"/>
  <c r="H77" i="43"/>
  <c r="F77" i="43"/>
  <c r="D77" i="43" s="1"/>
  <c r="P77" i="43" s="1"/>
  <c r="N76" i="43"/>
  <c r="L76" i="43" s="1"/>
  <c r="Q76" i="43" s="1"/>
  <c r="H76" i="43"/>
  <c r="P76" i="43" s="1"/>
  <c r="F76" i="43"/>
  <c r="D76" i="43"/>
  <c r="N75" i="43"/>
  <c r="L75" i="43"/>
  <c r="Q75" i="43" s="1"/>
  <c r="J75" i="43"/>
  <c r="H75" i="43"/>
  <c r="P75" i="43" s="1"/>
  <c r="D75" i="43"/>
  <c r="N74" i="43"/>
  <c r="L74" i="43" s="1"/>
  <c r="Q74" i="43" s="1"/>
  <c r="H74" i="43"/>
  <c r="P74" i="43" s="1"/>
  <c r="D74" i="43"/>
  <c r="N73" i="43"/>
  <c r="L73" i="43" s="1"/>
  <c r="Q73" i="43" s="1"/>
  <c r="H73" i="43"/>
  <c r="P73" i="43" s="1"/>
  <c r="D73" i="43"/>
  <c r="N72" i="43"/>
  <c r="L72" i="43" s="1"/>
  <c r="H72" i="43"/>
  <c r="D72" i="43"/>
  <c r="Q71" i="43"/>
  <c r="D71" i="43"/>
  <c r="P71" i="43" s="1"/>
  <c r="N70" i="43"/>
  <c r="L70" i="43"/>
  <c r="Q70" i="43" s="1"/>
  <c r="H70" i="43"/>
  <c r="D70" i="43"/>
  <c r="D69" i="43" s="1"/>
  <c r="O69" i="43"/>
  <c r="N69" i="43"/>
  <c r="M69" i="43"/>
  <c r="K69" i="43"/>
  <c r="J69" i="43"/>
  <c r="J65" i="43" s="1"/>
  <c r="I69" i="43"/>
  <c r="G69" i="43"/>
  <c r="F69" i="43"/>
  <c r="F65" i="43" s="1"/>
  <c r="E69" i="43"/>
  <c r="C69" i="43"/>
  <c r="H68" i="43"/>
  <c r="P68" i="43" s="1"/>
  <c r="D68" i="43"/>
  <c r="N67" i="43"/>
  <c r="L67" i="43" s="1"/>
  <c r="H67" i="43"/>
  <c r="H66" i="43" s="1"/>
  <c r="D67" i="43"/>
  <c r="D66" i="43" s="1"/>
  <c r="D65" i="43" s="1"/>
  <c r="O66" i="43"/>
  <c r="O65" i="43" s="1"/>
  <c r="O92" i="43" s="1"/>
  <c r="M66" i="43"/>
  <c r="M65" i="43" s="1"/>
  <c r="K66" i="43"/>
  <c r="K65" i="43" s="1"/>
  <c r="J66" i="43"/>
  <c r="I66" i="43"/>
  <c r="I65" i="43" s="1"/>
  <c r="I92" i="43" s="1"/>
  <c r="G66" i="43"/>
  <c r="G65" i="43" s="1"/>
  <c r="F66" i="43"/>
  <c r="E66" i="43"/>
  <c r="E65" i="43" s="1"/>
  <c r="C66" i="43"/>
  <c r="C65" i="43" s="1"/>
  <c r="N64" i="43"/>
  <c r="L64" i="43" s="1"/>
  <c r="H64" i="43"/>
  <c r="D64" i="43"/>
  <c r="N63" i="43"/>
  <c r="L63" i="43" s="1"/>
  <c r="Q63" i="43" s="1"/>
  <c r="H63" i="43"/>
  <c r="P63" i="43" s="1"/>
  <c r="D63" i="43"/>
  <c r="N62" i="43"/>
  <c r="L62" i="43" s="1"/>
  <c r="Q62" i="43" s="1"/>
  <c r="H62" i="43"/>
  <c r="P62" i="43" s="1"/>
  <c r="D62" i="43"/>
  <c r="N61" i="43"/>
  <c r="N60" i="43" s="1"/>
  <c r="N59" i="43" s="1"/>
  <c r="H61" i="43"/>
  <c r="H60" i="43" s="1"/>
  <c r="D61" i="43"/>
  <c r="O60" i="43"/>
  <c r="O59" i="43" s="1"/>
  <c r="M60" i="43"/>
  <c r="M59" i="43" s="1"/>
  <c r="K60" i="43"/>
  <c r="K59" i="43" s="1"/>
  <c r="J60" i="43"/>
  <c r="I60" i="43"/>
  <c r="I59" i="43" s="1"/>
  <c r="G60" i="43"/>
  <c r="G59" i="43" s="1"/>
  <c r="F60" i="43"/>
  <c r="E60" i="43"/>
  <c r="E59" i="43" s="1"/>
  <c r="D60" i="43"/>
  <c r="C60" i="43"/>
  <c r="C59" i="43" s="1"/>
  <c r="J59" i="43"/>
  <c r="F59" i="43"/>
  <c r="D59" i="43"/>
  <c r="J56" i="43"/>
  <c r="I56" i="43"/>
  <c r="H56" i="43"/>
  <c r="G56" i="43"/>
  <c r="F56" i="43"/>
  <c r="E56" i="43"/>
  <c r="N55" i="43"/>
  <c r="N56" i="43" s="1"/>
  <c r="M55" i="43"/>
  <c r="H55" i="43"/>
  <c r="P55" i="43" s="1"/>
  <c r="D55" i="43"/>
  <c r="O54" i="43"/>
  <c r="O56" i="43" s="1"/>
  <c r="M54" i="43"/>
  <c r="L54" i="43" s="1"/>
  <c r="K54" i="43"/>
  <c r="K56" i="43" s="1"/>
  <c r="H54" i="43"/>
  <c r="D54" i="43"/>
  <c r="P54" i="43" s="1"/>
  <c r="O53" i="43"/>
  <c r="N53" i="43"/>
  <c r="J53" i="43"/>
  <c r="I53" i="43"/>
  <c r="H53" i="43"/>
  <c r="G53" i="43"/>
  <c r="F53" i="43"/>
  <c r="E53" i="43"/>
  <c r="C53" i="43"/>
  <c r="N52" i="43"/>
  <c r="J52" i="43"/>
  <c r="I52" i="43"/>
  <c r="M52" i="43" s="1"/>
  <c r="D52" i="43"/>
  <c r="N51" i="43"/>
  <c r="M51" i="43"/>
  <c r="H51" i="43"/>
  <c r="L51" i="43" s="1"/>
  <c r="Q51" i="43" s="1"/>
  <c r="D51" i="43"/>
  <c r="N50" i="43"/>
  <c r="M50" i="43"/>
  <c r="L50" i="43"/>
  <c r="Q50" i="43" s="1"/>
  <c r="H50" i="43"/>
  <c r="P50" i="43" s="1"/>
  <c r="D50" i="43"/>
  <c r="N49" i="43"/>
  <c r="M49" i="43"/>
  <c r="H49" i="43"/>
  <c r="P49" i="43" s="1"/>
  <c r="D49" i="43"/>
  <c r="N48" i="43"/>
  <c r="L48" i="43" s="1"/>
  <c r="Q48" i="43" s="1"/>
  <c r="M48" i="43"/>
  <c r="J48" i="43"/>
  <c r="H48" i="43"/>
  <c r="P48" i="43" s="1"/>
  <c r="F48" i="43"/>
  <c r="D48" i="43"/>
  <c r="I47" i="43"/>
  <c r="M47" i="43" s="1"/>
  <c r="L47" i="43" s="1"/>
  <c r="Q47" i="43" s="1"/>
  <c r="H47" i="43"/>
  <c r="P47" i="43" s="1"/>
  <c r="E47" i="43"/>
  <c r="D47" i="43"/>
  <c r="J46" i="43"/>
  <c r="N46" i="43" s="1"/>
  <c r="F46" i="43"/>
  <c r="E46" i="43"/>
  <c r="D46" i="43" s="1"/>
  <c r="C46" i="43"/>
  <c r="N45" i="43"/>
  <c r="L45" i="43"/>
  <c r="Q45" i="43" s="1"/>
  <c r="H45" i="43"/>
  <c r="F45" i="43"/>
  <c r="D45" i="43" s="1"/>
  <c r="P45" i="43" s="1"/>
  <c r="N44" i="43"/>
  <c r="L44" i="43" s="1"/>
  <c r="Q44" i="43" s="1"/>
  <c r="H44" i="43"/>
  <c r="P44" i="43" s="1"/>
  <c r="D44" i="43"/>
  <c r="N43" i="43"/>
  <c r="M43" i="43"/>
  <c r="L43" i="43"/>
  <c r="Q43" i="43" s="1"/>
  <c r="K43" i="43"/>
  <c r="I43" i="43"/>
  <c r="H43" i="43"/>
  <c r="P43" i="43" s="1"/>
  <c r="D43" i="43"/>
  <c r="N42" i="43"/>
  <c r="L42" i="43"/>
  <c r="Q42" i="43" s="1"/>
  <c r="H42" i="43"/>
  <c r="D42" i="43"/>
  <c r="P42" i="43" s="1"/>
  <c r="O41" i="43"/>
  <c r="N41" i="43"/>
  <c r="M41" i="43"/>
  <c r="L41" i="43"/>
  <c r="Q41" i="43" s="1"/>
  <c r="K41" i="43"/>
  <c r="J41" i="43"/>
  <c r="I41" i="43"/>
  <c r="H41" i="43"/>
  <c r="P41" i="43" s="1"/>
  <c r="G41" i="43"/>
  <c r="F41" i="43"/>
  <c r="E41" i="43"/>
  <c r="D41" i="43"/>
  <c r="C41" i="43"/>
  <c r="N40" i="43"/>
  <c r="L40" i="43" s="1"/>
  <c r="H40" i="43"/>
  <c r="D40" i="43"/>
  <c r="N39" i="43"/>
  <c r="L39" i="43" s="1"/>
  <c r="Q39" i="43" s="1"/>
  <c r="H39" i="43"/>
  <c r="P39" i="43" s="1"/>
  <c r="D39" i="43"/>
  <c r="N38" i="43"/>
  <c r="L38" i="43" s="1"/>
  <c r="Q38" i="43" s="1"/>
  <c r="H38" i="43"/>
  <c r="P38" i="43" s="1"/>
  <c r="D38" i="43"/>
  <c r="N37" i="43"/>
  <c r="L37" i="43" s="1"/>
  <c r="H37" i="43"/>
  <c r="P37" i="43" s="1"/>
  <c r="D37" i="43"/>
  <c r="L36" i="43"/>
  <c r="H36" i="43"/>
  <c r="P36" i="43" s="1"/>
  <c r="D36" i="43"/>
  <c r="D35" i="43" s="1"/>
  <c r="D33" i="43" s="1"/>
  <c r="O35" i="43"/>
  <c r="N35" i="43"/>
  <c r="M35" i="43"/>
  <c r="K35" i="43"/>
  <c r="J35" i="43"/>
  <c r="J33" i="43" s="1"/>
  <c r="J57" i="43" s="1"/>
  <c r="I35" i="43"/>
  <c r="G35" i="43"/>
  <c r="F35" i="43"/>
  <c r="F33" i="43" s="1"/>
  <c r="E35" i="43"/>
  <c r="C35" i="43"/>
  <c r="N34" i="43"/>
  <c r="N33" i="43" s="1"/>
  <c r="H34" i="43"/>
  <c r="P34" i="43" s="1"/>
  <c r="D34" i="43"/>
  <c r="O33" i="43"/>
  <c r="M33" i="43"/>
  <c r="K33" i="43"/>
  <c r="I33" i="43"/>
  <c r="G33" i="43"/>
  <c r="E33" i="43"/>
  <c r="C33" i="43"/>
  <c r="N32" i="43"/>
  <c r="L32" i="43"/>
  <c r="Q32" i="43" s="1"/>
  <c r="J32" i="43"/>
  <c r="H32" i="43"/>
  <c r="P32" i="43" s="1"/>
  <c r="F32" i="43"/>
  <c r="D32" i="43"/>
  <c r="C32" i="43"/>
  <c r="N31" i="43"/>
  <c r="L31" i="43" s="1"/>
  <c r="H31" i="43"/>
  <c r="H30" i="43" s="1"/>
  <c r="P30" i="43" s="1"/>
  <c r="D31" i="43"/>
  <c r="D30" i="43" s="1"/>
  <c r="O30" i="43"/>
  <c r="O24" i="43" s="1"/>
  <c r="O23" i="43" s="1"/>
  <c r="M30" i="43"/>
  <c r="M24" i="43" s="1"/>
  <c r="K30" i="43"/>
  <c r="K24" i="43" s="1"/>
  <c r="K23" i="43" s="1"/>
  <c r="J30" i="43"/>
  <c r="I30" i="43"/>
  <c r="I24" i="43" s="1"/>
  <c r="G30" i="43"/>
  <c r="F30" i="43"/>
  <c r="E30" i="43"/>
  <c r="E24" i="43" s="1"/>
  <c r="E23" i="43" s="1"/>
  <c r="C30" i="43"/>
  <c r="J29" i="43"/>
  <c r="N29" i="43" s="1"/>
  <c r="H29" i="43"/>
  <c r="H28" i="43" s="1"/>
  <c r="D29" i="43"/>
  <c r="J28" i="43"/>
  <c r="F28" i="43"/>
  <c r="D28" i="43" s="1"/>
  <c r="D23" i="43" s="1"/>
  <c r="C28" i="43"/>
  <c r="C23" i="43" s="1"/>
  <c r="J27" i="43"/>
  <c r="N27" i="43" s="1"/>
  <c r="E27" i="43"/>
  <c r="C27" i="43"/>
  <c r="N26" i="43"/>
  <c r="L26" i="43"/>
  <c r="Q26" i="43" s="1"/>
  <c r="H26" i="43"/>
  <c r="D26" i="43"/>
  <c r="D27" i="43" s="1"/>
  <c r="M25" i="43"/>
  <c r="L25" i="43"/>
  <c r="Q25" i="43" s="1"/>
  <c r="H25" i="43"/>
  <c r="D25" i="43"/>
  <c r="P25" i="43" s="1"/>
  <c r="N24" i="43"/>
  <c r="G24" i="43"/>
  <c r="G23" i="43" s="1"/>
  <c r="D24" i="43"/>
  <c r="J23" i="43"/>
  <c r="I27" i="43" l="1"/>
  <c r="H24" i="43"/>
  <c r="I23" i="43"/>
  <c r="Q37" i="43"/>
  <c r="L35" i="43"/>
  <c r="Q35" i="43" s="1"/>
  <c r="Q54" i="43"/>
  <c r="K92" i="43"/>
  <c r="P66" i="43"/>
  <c r="P78" i="43"/>
  <c r="F167" i="43"/>
  <c r="Q112" i="43"/>
  <c r="L111" i="43"/>
  <c r="Q111" i="43" s="1"/>
  <c r="G57" i="43"/>
  <c r="O57" i="43"/>
  <c r="G92" i="43"/>
  <c r="M92" i="43"/>
  <c r="Q67" i="43"/>
  <c r="P28" i="43"/>
  <c r="C92" i="43"/>
  <c r="L69" i="43"/>
  <c r="Q69" i="43" s="1"/>
  <c r="Q97" i="43"/>
  <c r="L96" i="43"/>
  <c r="Q96" i="43" s="1"/>
  <c r="L29" i="43"/>
  <c r="N28" i="43"/>
  <c r="N23" i="43" s="1"/>
  <c r="M23" i="43"/>
  <c r="L24" i="43"/>
  <c r="L30" i="43"/>
  <c r="Q30" i="43" s="1"/>
  <c r="Q31" i="43"/>
  <c r="C57" i="43"/>
  <c r="H59" i="43"/>
  <c r="P59" i="43" s="1"/>
  <c r="P60" i="43"/>
  <c r="E92" i="43"/>
  <c r="P89" i="43"/>
  <c r="H96" i="43"/>
  <c r="P96" i="43" s="1"/>
  <c r="P97" i="43"/>
  <c r="P29" i="43"/>
  <c r="P95" i="43"/>
  <c r="Q98" i="43"/>
  <c r="Q101" i="43"/>
  <c r="Q115" i="43"/>
  <c r="H129" i="43"/>
  <c r="P129" i="43" s="1"/>
  <c r="M129" i="43"/>
  <c r="L129" i="43" s="1"/>
  <c r="Q129" i="43" s="1"/>
  <c r="Q133" i="43"/>
  <c r="P133" i="43"/>
  <c r="M145" i="43"/>
  <c r="H145" i="43"/>
  <c r="P154" i="43"/>
  <c r="P155" i="43"/>
  <c r="D154" i="43"/>
  <c r="Q154" i="43" s="1"/>
  <c r="L159" i="43"/>
  <c r="Q160" i="43"/>
  <c r="P70" i="43"/>
  <c r="P84" i="43"/>
  <c r="F27" i="43"/>
  <c r="N30" i="43"/>
  <c r="N57" i="43" s="1"/>
  <c r="P31" i="43"/>
  <c r="L34" i="43"/>
  <c r="L49" i="43"/>
  <c r="Q49" i="43" s="1"/>
  <c r="H52" i="43"/>
  <c r="K53" i="43"/>
  <c r="K57" i="43" s="1"/>
  <c r="M56" i="43"/>
  <c r="L61" i="43"/>
  <c r="L60" i="43" s="1"/>
  <c r="P67" i="43"/>
  <c r="N78" i="43"/>
  <c r="L78" i="43" s="1"/>
  <c r="Q78" i="43" s="1"/>
  <c r="P81" i="43"/>
  <c r="J96" i="43"/>
  <c r="J167" i="43" s="1"/>
  <c r="N96" i="43"/>
  <c r="C167" i="43"/>
  <c r="N100" i="43"/>
  <c r="H100" i="43"/>
  <c r="L107" i="43"/>
  <c r="Q107" i="43" s="1"/>
  <c r="N105" i="43"/>
  <c r="P109" i="43"/>
  <c r="P122" i="43"/>
  <c r="P146" i="43"/>
  <c r="M149" i="43"/>
  <c r="L149" i="43" s="1"/>
  <c r="Q149" i="43" s="1"/>
  <c r="H149" i="43"/>
  <c r="P149" i="43" s="1"/>
  <c r="P158" i="43"/>
  <c r="H157" i="43"/>
  <c r="P241" i="43"/>
  <c r="H239" i="43"/>
  <c r="P239" i="43" s="1"/>
  <c r="D249" i="43"/>
  <c r="P252" i="43"/>
  <c r="M269" i="43"/>
  <c r="P26" i="43"/>
  <c r="Q36" i="43"/>
  <c r="D56" i="43"/>
  <c r="P56" i="43" s="1"/>
  <c r="F23" i="43"/>
  <c r="F57" i="43" s="1"/>
  <c r="H35" i="43"/>
  <c r="P35" i="43" s="1"/>
  <c r="P51" i="43"/>
  <c r="D53" i="43"/>
  <c r="P53" i="43" s="1"/>
  <c r="L55" i="43"/>
  <c r="Q55" i="43" s="1"/>
  <c r="N68" i="43"/>
  <c r="L68" i="43" s="1"/>
  <c r="Q68" i="43" s="1"/>
  <c r="H69" i="43"/>
  <c r="P69" i="43" s="1"/>
  <c r="H83" i="43"/>
  <c r="P83" i="43" s="1"/>
  <c r="L83" i="43"/>
  <c r="Q83" i="43" s="1"/>
  <c r="F88" i="43"/>
  <c r="D88" i="43" s="1"/>
  <c r="D92" i="43" s="1"/>
  <c r="J88" i="43"/>
  <c r="H88" i="43" s="1"/>
  <c r="P88" i="43" s="1"/>
  <c r="N88" i="43"/>
  <c r="L88" i="43" s="1"/>
  <c r="I99" i="43"/>
  <c r="I167" i="43" s="1"/>
  <c r="O99" i="43"/>
  <c r="O167" i="43" s="1"/>
  <c r="L100" i="43"/>
  <c r="L105" i="43"/>
  <c r="Q105" i="43" s="1"/>
  <c r="Q109" i="43"/>
  <c r="H111" i="43"/>
  <c r="P111" i="43" s="1"/>
  <c r="N111" i="43"/>
  <c r="Q121" i="43"/>
  <c r="Q132" i="43"/>
  <c r="P132" i="43"/>
  <c r="L141" i="43"/>
  <c r="N140" i="43"/>
  <c r="Q146" i="43"/>
  <c r="H151" i="43"/>
  <c r="M151" i="43"/>
  <c r="L151" i="43" s="1"/>
  <c r="I142" i="43"/>
  <c r="Q157" i="43"/>
  <c r="L156" i="43"/>
  <c r="Q156" i="43" s="1"/>
  <c r="D159" i="43"/>
  <c r="P162" i="43"/>
  <c r="E57" i="43"/>
  <c r="I46" i="43"/>
  <c r="I57" i="43" s="1"/>
  <c r="M53" i="43"/>
  <c r="K99" i="43"/>
  <c r="K167" i="43" s="1"/>
  <c r="P101" i="43"/>
  <c r="Q110" i="43"/>
  <c r="P125" i="43"/>
  <c r="P126" i="43"/>
  <c r="L127" i="43"/>
  <c r="Q127" i="43" s="1"/>
  <c r="P130" i="43"/>
  <c r="N142" i="43"/>
  <c r="Q155" i="43"/>
  <c r="Q158" i="43"/>
  <c r="M125" i="43"/>
  <c r="L125" i="43" s="1"/>
  <c r="Q125" i="43" s="1"/>
  <c r="M142" i="43"/>
  <c r="Q166" i="43"/>
  <c r="H172" i="43"/>
  <c r="P176" i="43"/>
  <c r="L181" i="43"/>
  <c r="Q181" i="43" s="1"/>
  <c r="L188" i="43"/>
  <c r="Q188" i="43" s="1"/>
  <c r="H195" i="43"/>
  <c r="P195" i="43" s="1"/>
  <c r="J190" i="43"/>
  <c r="Q196" i="43"/>
  <c r="P197" i="43"/>
  <c r="L198" i="43"/>
  <c r="O206" i="43"/>
  <c r="O205" i="43" s="1"/>
  <c r="L209" i="43"/>
  <c r="N208" i="43"/>
  <c r="N207" i="43" s="1"/>
  <c r="J142" i="43"/>
  <c r="H152" i="43"/>
  <c r="P152" i="43" s="1"/>
  <c r="H159" i="43"/>
  <c r="P159" i="43" s="1"/>
  <c r="N165" i="43"/>
  <c r="N159" i="43" s="1"/>
  <c r="P165" i="43"/>
  <c r="L175" i="43"/>
  <c r="Q175" i="43" s="1"/>
  <c r="L176" i="43"/>
  <c r="Q176" i="43" s="1"/>
  <c r="L182" i="43"/>
  <c r="Q182" i="43" s="1"/>
  <c r="L183" i="43"/>
  <c r="Q183" i="43" s="1"/>
  <c r="L184" i="43"/>
  <c r="Q184" i="43" s="1"/>
  <c r="L185" i="43"/>
  <c r="Q185" i="43" s="1"/>
  <c r="L186" i="43"/>
  <c r="Q186" i="43" s="1"/>
  <c r="L187" i="43"/>
  <c r="Q187" i="43" s="1"/>
  <c r="O172" i="43"/>
  <c r="O169" i="43" s="1"/>
  <c r="L189" i="43"/>
  <c r="Q189" i="43" s="1"/>
  <c r="L197" i="43"/>
  <c r="Q197" i="43" s="1"/>
  <c r="O207" i="43"/>
  <c r="L262" i="43"/>
  <c r="Q262" i="43" s="1"/>
  <c r="N263" i="43"/>
  <c r="L193" i="43"/>
  <c r="Q193" i="43" s="1"/>
  <c r="Q191" i="43"/>
  <c r="L195" i="43"/>
  <c r="J214" i="43"/>
  <c r="L201" i="43"/>
  <c r="Q201" i="43" s="1"/>
  <c r="Q200" i="43"/>
  <c r="D216" i="43"/>
  <c r="D269" i="43" s="1"/>
  <c r="P226" i="43"/>
  <c r="P237" i="43"/>
  <c r="H236" i="43"/>
  <c r="P236" i="43" s="1"/>
  <c r="C269" i="43"/>
  <c r="K269" i="43"/>
  <c r="L280" i="43"/>
  <c r="Q280" i="43" s="1"/>
  <c r="H187" i="43"/>
  <c r="P187" i="43" s="1"/>
  <c r="I214" i="43"/>
  <c r="M214" i="43"/>
  <c r="D208" i="43"/>
  <c r="D207" i="43" s="1"/>
  <c r="D214" i="43" s="1"/>
  <c r="E207" i="43"/>
  <c r="E214" i="43" s="1"/>
  <c r="P217" i="43"/>
  <c r="P222" i="43"/>
  <c r="H218" i="43"/>
  <c r="P218" i="43" s="1"/>
  <c r="L234" i="43"/>
  <c r="N233" i="43"/>
  <c r="N216" i="43" s="1"/>
  <c r="P245" i="43"/>
  <c r="P249" i="43"/>
  <c r="F269" i="43"/>
  <c r="O269" i="43"/>
  <c r="I269" i="43"/>
  <c r="I290" i="43" s="1"/>
  <c r="L265" i="43"/>
  <c r="N264" i="43"/>
  <c r="N260" i="43" s="1"/>
  <c r="M271" i="43"/>
  <c r="M289" i="43" s="1"/>
  <c r="Q273" i="43"/>
  <c r="H181" i="43"/>
  <c r="P181" i="43" s="1"/>
  <c r="H182" i="43"/>
  <c r="P182" i="43" s="1"/>
  <c r="H183" i="43"/>
  <c r="P183" i="43" s="1"/>
  <c r="H184" i="43"/>
  <c r="P184" i="43" s="1"/>
  <c r="H185" i="43"/>
  <c r="P185" i="43" s="1"/>
  <c r="H186" i="43"/>
  <c r="P186" i="43" s="1"/>
  <c r="N190" i="43"/>
  <c r="N198" i="43"/>
  <c r="N214" i="43" s="1"/>
  <c r="P206" i="43"/>
  <c r="K207" i="43"/>
  <c r="K214" i="43" s="1"/>
  <c r="L210" i="43"/>
  <c r="Q210" i="43" s="1"/>
  <c r="P213" i="43"/>
  <c r="H212" i="43"/>
  <c r="D221" i="43"/>
  <c r="J221" i="43"/>
  <c r="H224" i="43"/>
  <c r="P224" i="43" s="1"/>
  <c r="Q225" i="43"/>
  <c r="L218" i="43"/>
  <c r="Q226" i="43"/>
  <c r="E216" i="43"/>
  <c r="P244" i="43"/>
  <c r="Q250" i="43"/>
  <c r="Q251" i="43"/>
  <c r="L249" i="43"/>
  <c r="Q249" i="43" s="1"/>
  <c r="Q252" i="43"/>
  <c r="P254" i="43"/>
  <c r="G269" i="43"/>
  <c r="G290" i="43" s="1"/>
  <c r="E260" i="43"/>
  <c r="E269" i="43" s="1"/>
  <c r="E290" i="43" s="1"/>
  <c r="P285" i="43"/>
  <c r="C214" i="43"/>
  <c r="C290" i="43" s="1"/>
  <c r="G214" i="43"/>
  <c r="O214" i="43"/>
  <c r="O290" i="43" s="1"/>
  <c r="P208" i="43"/>
  <c r="Q212" i="43"/>
  <c r="Q228" i="43"/>
  <c r="Q239" i="43"/>
  <c r="Q254" i="43"/>
  <c r="J269" i="43"/>
  <c r="P261" i="43"/>
  <c r="H260" i="43"/>
  <c r="P264" i="43"/>
  <c r="L268" i="43"/>
  <c r="N267" i="43"/>
  <c r="Q272" i="43"/>
  <c r="L271" i="43"/>
  <c r="Q271" i="43" s="1"/>
  <c r="J289" i="43"/>
  <c r="L277" i="43"/>
  <c r="Q277" i="43" s="1"/>
  <c r="Q278" i="43"/>
  <c r="P284" i="43"/>
  <c r="H277" i="43"/>
  <c r="P277" i="43" s="1"/>
  <c r="L285" i="43"/>
  <c r="Q285" i="43" s="1"/>
  <c r="Q286" i="43"/>
  <c r="Q288" i="43"/>
  <c r="P209" i="43"/>
  <c r="P234" i="43"/>
  <c r="L237" i="43"/>
  <c r="L261" i="43"/>
  <c r="P265" i="43"/>
  <c r="O34" i="15"/>
  <c r="P34" i="15"/>
  <c r="Q34" i="15"/>
  <c r="N34" i="15"/>
  <c r="J34" i="15"/>
  <c r="K34" i="15"/>
  <c r="L34" i="15"/>
  <c r="I34" i="15"/>
  <c r="D34" i="15"/>
  <c r="E34" i="15"/>
  <c r="F34" i="15"/>
  <c r="G34" i="15"/>
  <c r="C34" i="15"/>
  <c r="O33" i="15"/>
  <c r="P33" i="15"/>
  <c r="Q33" i="15"/>
  <c r="N33" i="15"/>
  <c r="J33" i="15"/>
  <c r="K33" i="15"/>
  <c r="L33" i="15"/>
  <c r="I33" i="15"/>
  <c r="G33" i="15"/>
  <c r="D33" i="15"/>
  <c r="E33" i="15"/>
  <c r="F33" i="15"/>
  <c r="C33" i="15"/>
  <c r="N269" i="43" l="1"/>
  <c r="K290" i="43"/>
  <c r="Q198" i="43"/>
  <c r="H169" i="43"/>
  <c r="P169" i="43" s="1"/>
  <c r="P172" i="43"/>
  <c r="L33" i="43"/>
  <c r="Q34" i="43"/>
  <c r="D57" i="43"/>
  <c r="M99" i="43"/>
  <c r="M167" i="43" s="1"/>
  <c r="L267" i="43"/>
  <c r="Q267" i="43" s="1"/>
  <c r="Q268" i="43"/>
  <c r="L236" i="43"/>
  <c r="Q236" i="43" s="1"/>
  <c r="Q237" i="43"/>
  <c r="H221" i="43"/>
  <c r="P221" i="43" s="1"/>
  <c r="N221" i="43"/>
  <c r="L221" i="43" s="1"/>
  <c r="Q221" i="43" s="1"/>
  <c r="L289" i="43"/>
  <c r="L233" i="43"/>
  <c r="Q233" i="43" s="1"/>
  <c r="Q234" i="43"/>
  <c r="H216" i="43"/>
  <c r="P216" i="43" s="1"/>
  <c r="L208" i="43"/>
  <c r="Q209" i="43"/>
  <c r="Q88" i="43"/>
  <c r="H156" i="43"/>
  <c r="P156" i="43" s="1"/>
  <c r="P157" i="43"/>
  <c r="H33" i="43"/>
  <c r="L28" i="43"/>
  <c r="Q28" i="43" s="1"/>
  <c r="Q29" i="43"/>
  <c r="L66" i="43"/>
  <c r="P260" i="43"/>
  <c r="H269" i="43"/>
  <c r="P269" i="43" s="1"/>
  <c r="Q218" i="43"/>
  <c r="L216" i="43"/>
  <c r="Q216" i="43" s="1"/>
  <c r="H289" i="43"/>
  <c r="L264" i="43"/>
  <c r="Q264" i="43" s="1"/>
  <c r="Q265" i="43"/>
  <c r="Q195" i="43"/>
  <c r="L190" i="43"/>
  <c r="Q190" i="43" s="1"/>
  <c r="Q151" i="43"/>
  <c r="L142" i="43"/>
  <c r="Q142" i="43" s="1"/>
  <c r="L140" i="43"/>
  <c r="Q140" i="43" s="1"/>
  <c r="Q141" i="43"/>
  <c r="Q100" i="43"/>
  <c r="L99" i="43"/>
  <c r="P100" i="43"/>
  <c r="H99" i="43"/>
  <c r="N66" i="43"/>
  <c r="N65" i="43" s="1"/>
  <c r="N92" i="43" s="1"/>
  <c r="P52" i="43"/>
  <c r="L52" i="43"/>
  <c r="Q52" i="43" s="1"/>
  <c r="Q159" i="43"/>
  <c r="P145" i="43"/>
  <c r="L145" i="43"/>
  <c r="Q145" i="43" s="1"/>
  <c r="Q24" i="43"/>
  <c r="L23" i="43"/>
  <c r="Q23" i="43" s="1"/>
  <c r="D99" i="43"/>
  <c r="D167" i="43" s="1"/>
  <c r="D290" i="43" s="1"/>
  <c r="L56" i="43"/>
  <c r="Q56" i="43" s="1"/>
  <c r="H23" i="43"/>
  <c r="P23" i="43" s="1"/>
  <c r="P24" i="43"/>
  <c r="L260" i="43"/>
  <c r="L263" i="43"/>
  <c r="Q263" i="43" s="1"/>
  <c r="Q261" i="43"/>
  <c r="P212" i="43"/>
  <c r="H207" i="43"/>
  <c r="P207" i="43" s="1"/>
  <c r="L206" i="43"/>
  <c r="H190" i="43"/>
  <c r="L172" i="43"/>
  <c r="M46" i="43"/>
  <c r="H46" i="43"/>
  <c r="P46" i="43" s="1"/>
  <c r="P151" i="43"/>
  <c r="H142" i="43"/>
  <c r="P142" i="43" s="1"/>
  <c r="N99" i="43"/>
  <c r="N167" i="43" s="1"/>
  <c r="Q60" i="43"/>
  <c r="L59" i="43"/>
  <c r="Q59" i="43" s="1"/>
  <c r="F92" i="43"/>
  <c r="F290" i="43" s="1"/>
  <c r="J92" i="43"/>
  <c r="J290" i="43" s="1"/>
  <c r="H65" i="43"/>
  <c r="L53" i="43"/>
  <c r="Q53" i="43" s="1"/>
  <c r="M27" i="43"/>
  <c r="L27" i="43" s="1"/>
  <c r="Q27" i="43" s="1"/>
  <c r="H27" i="43"/>
  <c r="P27" i="43" s="1"/>
  <c r="O29" i="37"/>
  <c r="M29" i="37"/>
  <c r="K29" i="37"/>
  <c r="I29" i="37"/>
  <c r="G29" i="37"/>
  <c r="E29" i="37"/>
  <c r="Q28" i="37"/>
  <c r="L28" i="37"/>
  <c r="D28" i="37"/>
  <c r="P28" i="37" s="1"/>
  <c r="Q27" i="37"/>
  <c r="H27" i="37"/>
  <c r="P27" i="37" s="1"/>
  <c r="D27" i="37"/>
  <c r="Q26" i="37"/>
  <c r="N26" i="37"/>
  <c r="L26" i="37"/>
  <c r="J26" i="37"/>
  <c r="J29" i="37" s="1"/>
  <c r="H26" i="37"/>
  <c r="P26" i="37" s="1"/>
  <c r="F26" i="37"/>
  <c r="D26" i="37"/>
  <c r="C26" i="37"/>
  <c r="L24" i="37"/>
  <c r="Q24" i="37" s="1"/>
  <c r="D24" i="37"/>
  <c r="P24" i="37" s="1"/>
  <c r="L23" i="37"/>
  <c r="Q23" i="37" s="1"/>
  <c r="D23" i="37"/>
  <c r="P23" i="37" s="1"/>
  <c r="N22" i="37"/>
  <c r="L22" i="37"/>
  <c r="H22" i="37"/>
  <c r="L21" i="37"/>
  <c r="H21" i="37"/>
  <c r="P21" i="37" s="1"/>
  <c r="D21" i="37"/>
  <c r="Q21" i="37" s="1"/>
  <c r="N20" i="37"/>
  <c r="L20" i="37"/>
  <c r="Q20" i="37" s="1"/>
  <c r="H20" i="37"/>
  <c r="P20" i="37" s="1"/>
  <c r="D20" i="37"/>
  <c r="Q19" i="37"/>
  <c r="N19" i="37"/>
  <c r="L19" i="37"/>
  <c r="H19" i="37"/>
  <c r="P19" i="37" s="1"/>
  <c r="D19" i="37"/>
  <c r="P18" i="37"/>
  <c r="L18" i="37"/>
  <c r="Q18" i="37" s="1"/>
  <c r="H18" i="37"/>
  <c r="D18" i="37"/>
  <c r="N17" i="37"/>
  <c r="L17" i="37"/>
  <c r="H17" i="37"/>
  <c r="D17" i="37"/>
  <c r="D15" i="37" s="1"/>
  <c r="D29" i="37" s="1"/>
  <c r="L16" i="37"/>
  <c r="Q16" i="37" s="1"/>
  <c r="H16" i="37"/>
  <c r="P16" i="37" s="1"/>
  <c r="D16" i="37"/>
  <c r="N15" i="37"/>
  <c r="N29" i="37" s="1"/>
  <c r="J15" i="37"/>
  <c r="F15" i="37"/>
  <c r="F29" i="37" s="1"/>
  <c r="C15" i="37"/>
  <c r="C29" i="37" s="1"/>
  <c r="H92" i="43" l="1"/>
  <c r="P92" i="43" s="1"/>
  <c r="P65" i="43"/>
  <c r="Q206" i="43"/>
  <c r="L205" i="43"/>
  <c r="Q205" i="43" s="1"/>
  <c r="L167" i="43"/>
  <c r="Q167" i="43" s="1"/>
  <c r="Q99" i="43"/>
  <c r="L46" i="43"/>
  <c r="Q46" i="43" s="1"/>
  <c r="M57" i="43"/>
  <c r="M290" i="43" s="1"/>
  <c r="Q260" i="43"/>
  <c r="L269" i="43"/>
  <c r="Q269" i="43" s="1"/>
  <c r="L57" i="43"/>
  <c r="Q57" i="43" s="1"/>
  <c r="Q33" i="43"/>
  <c r="P33" i="43"/>
  <c r="Q172" i="43"/>
  <c r="L169" i="43"/>
  <c r="Q169" i="43" s="1"/>
  <c r="H167" i="43"/>
  <c r="P167" i="43" s="1"/>
  <c r="P99" i="43"/>
  <c r="P289" i="43"/>
  <c r="H57" i="43"/>
  <c r="P57" i="43" s="1"/>
  <c r="P190" i="43"/>
  <c r="H214" i="43"/>
  <c r="P214" i="43" s="1"/>
  <c r="L65" i="43"/>
  <c r="Q66" i="43"/>
  <c r="Q208" i="43"/>
  <c r="L207" i="43"/>
  <c r="Q207" i="43" s="1"/>
  <c r="Q289" i="43"/>
  <c r="N290" i="43"/>
  <c r="P17" i="37"/>
  <c r="H15" i="37"/>
  <c r="Q17" i="37"/>
  <c r="R19" i="37"/>
  <c r="L15" i="37"/>
  <c r="N39" i="41"/>
  <c r="T39" i="41" s="1"/>
  <c r="D39" i="41"/>
  <c r="P38" i="41"/>
  <c r="P39" i="41" s="1"/>
  <c r="N38" i="41"/>
  <c r="T38" i="41" s="1"/>
  <c r="K38" i="41"/>
  <c r="K39" i="41" s="1"/>
  <c r="I38" i="41"/>
  <c r="I39" i="41" s="1"/>
  <c r="S39" i="41" s="1"/>
  <c r="F38" i="41"/>
  <c r="F39" i="41" s="1"/>
  <c r="D38" i="41"/>
  <c r="C38" i="41"/>
  <c r="T37" i="41"/>
  <c r="S37" i="41"/>
  <c r="T36" i="41"/>
  <c r="S36" i="41"/>
  <c r="T35" i="41"/>
  <c r="S35" i="41"/>
  <c r="T34" i="41"/>
  <c r="S34" i="41"/>
  <c r="T33" i="41"/>
  <c r="S33" i="41"/>
  <c r="T32" i="41"/>
  <c r="S32" i="41"/>
  <c r="T31" i="41"/>
  <c r="S31" i="41"/>
  <c r="T30" i="41"/>
  <c r="S30" i="41"/>
  <c r="T29" i="41"/>
  <c r="S29" i="41"/>
  <c r="T28" i="41"/>
  <c r="S28" i="41"/>
  <c r="T27" i="41"/>
  <c r="P27" i="41"/>
  <c r="N27" i="41"/>
  <c r="K27" i="41"/>
  <c r="I27" i="41"/>
  <c r="S27" i="41" s="1"/>
  <c r="F27" i="41"/>
  <c r="D27" i="41"/>
  <c r="T25" i="41"/>
  <c r="S25" i="41"/>
  <c r="C25" i="41"/>
  <c r="C39" i="41" s="1"/>
  <c r="T24" i="41"/>
  <c r="S24" i="41"/>
  <c r="T23" i="41"/>
  <c r="S23" i="41"/>
  <c r="T22" i="41"/>
  <c r="S22" i="41"/>
  <c r="T21" i="41"/>
  <c r="S21" i="41"/>
  <c r="T20" i="41"/>
  <c r="S20" i="41"/>
  <c r="L214" i="43" l="1"/>
  <c r="L92" i="43"/>
  <c r="Q92" i="43" s="1"/>
  <c r="Q65" i="43"/>
  <c r="H290" i="43"/>
  <c r="P290" i="43" s="1"/>
  <c r="L29" i="37"/>
  <c r="Q29" i="37" s="1"/>
  <c r="Q15" i="37"/>
  <c r="H29" i="37"/>
  <c r="P29" i="37" s="1"/>
  <c r="P15" i="37"/>
  <c r="S38" i="41"/>
  <c r="Q29" i="44"/>
  <c r="L29" i="44"/>
  <c r="Q214" i="43" l="1"/>
  <c r="L290" i="43"/>
  <c r="Q290" i="43" s="1"/>
  <c r="L28" i="44"/>
  <c r="P29" i="44"/>
  <c r="O38" i="15" l="1"/>
  <c r="P38" i="15"/>
  <c r="Q38" i="15"/>
  <c r="N38" i="15"/>
  <c r="J38" i="15"/>
  <c r="K38" i="15"/>
  <c r="L38" i="15"/>
  <c r="I38" i="15"/>
  <c r="G38" i="15"/>
  <c r="D38" i="15"/>
  <c r="E38" i="15"/>
  <c r="F38" i="15"/>
  <c r="C38" i="15"/>
  <c r="O30" i="44"/>
  <c r="M30" i="44"/>
  <c r="K30" i="44"/>
  <c r="I30" i="44"/>
  <c r="F30" i="44"/>
  <c r="N29" i="44"/>
  <c r="P28" i="44"/>
  <c r="N28" i="44"/>
  <c r="Q28" i="44" s="1"/>
  <c r="R27" i="44"/>
  <c r="Q27" i="44"/>
  <c r="P27" i="44"/>
  <c r="N27" i="44"/>
  <c r="N26" i="44"/>
  <c r="L26" i="44" s="1"/>
  <c r="J26" i="44"/>
  <c r="H26" i="44"/>
  <c r="F26" i="44"/>
  <c r="D26" i="44" s="1"/>
  <c r="D30" i="44" s="1"/>
  <c r="Q23" i="44"/>
  <c r="P23" i="44"/>
  <c r="Q22" i="44"/>
  <c r="P22" i="44"/>
  <c r="Q21" i="44"/>
  <c r="P21" i="44"/>
  <c r="N20" i="44"/>
  <c r="L20" i="44"/>
  <c r="Q20" i="44" s="1"/>
  <c r="J20" i="44"/>
  <c r="H20" i="44" s="1"/>
  <c r="F20" i="44"/>
  <c r="E20" i="44"/>
  <c r="E15" i="44" s="1"/>
  <c r="E30" i="44" s="1"/>
  <c r="D20" i="44"/>
  <c r="C20" i="44"/>
  <c r="N18" i="44"/>
  <c r="L18" i="44"/>
  <c r="L16" i="44" s="1"/>
  <c r="O16" i="44"/>
  <c r="N16" i="44"/>
  <c r="N15" i="44" s="1"/>
  <c r="N30" i="44" s="1"/>
  <c r="M16" i="44"/>
  <c r="K16" i="44"/>
  <c r="J16" i="44"/>
  <c r="I16" i="44"/>
  <c r="H16" i="44"/>
  <c r="P16" i="44" s="1"/>
  <c r="G16" i="44"/>
  <c r="F16" i="44"/>
  <c r="E16" i="44"/>
  <c r="D16" i="44"/>
  <c r="C16" i="44"/>
  <c r="J15" i="44"/>
  <c r="J30" i="44" s="1"/>
  <c r="G15" i="44"/>
  <c r="G30" i="44" s="1"/>
  <c r="C15" i="44"/>
  <c r="C30" i="44" s="1"/>
  <c r="H15" i="44" l="1"/>
  <c r="P15" i="44" s="1"/>
  <c r="P20" i="44"/>
  <c r="L30" i="44"/>
  <c r="Q30" i="44" s="1"/>
  <c r="Q26" i="44"/>
  <c r="Q16" i="44"/>
  <c r="L15" i="44"/>
  <c r="Q15" i="44" s="1"/>
  <c r="P26" i="44"/>
  <c r="H30" i="44"/>
  <c r="P30" i="44" s="1"/>
  <c r="V35" i="15" l="1"/>
  <c r="U35" i="15"/>
  <c r="O35" i="15"/>
  <c r="P35" i="15"/>
  <c r="Q35" i="15"/>
  <c r="N35" i="15"/>
  <c r="J35" i="15"/>
  <c r="K35" i="15"/>
  <c r="L35" i="15"/>
  <c r="I35" i="15"/>
  <c r="D35" i="15"/>
  <c r="E35" i="15"/>
  <c r="F35" i="15"/>
  <c r="G35" i="15"/>
  <c r="C35" i="15"/>
  <c r="H33" i="38"/>
  <c r="P33" i="38" s="1"/>
  <c r="D33" i="38"/>
  <c r="Q33" i="38" s="1"/>
  <c r="N32" i="38"/>
  <c r="N29" i="38" s="1"/>
  <c r="L32" i="38"/>
  <c r="Q32" i="38" s="1"/>
  <c r="J32" i="38"/>
  <c r="H32" i="38" s="1"/>
  <c r="F32" i="38"/>
  <c r="D32" i="38"/>
  <c r="C32" i="38"/>
  <c r="P31" i="38"/>
  <c r="N31" i="38"/>
  <c r="L31" i="38" s="1"/>
  <c r="Q31" i="38" s="1"/>
  <c r="H31" i="38"/>
  <c r="Q30" i="38"/>
  <c r="P30" i="38"/>
  <c r="F30" i="38"/>
  <c r="F29" i="38" s="1"/>
  <c r="D30" i="38"/>
  <c r="C30" i="38"/>
  <c r="C29" i="38" s="1"/>
  <c r="J29" i="38"/>
  <c r="D29" i="38"/>
  <c r="Q28" i="38"/>
  <c r="P28" i="38"/>
  <c r="N27" i="38"/>
  <c r="L27" i="38" s="1"/>
  <c r="H27" i="38"/>
  <c r="D27" i="38"/>
  <c r="D26" i="38" s="1"/>
  <c r="J26" i="38"/>
  <c r="H26" i="38" s="1"/>
  <c r="F26" i="38"/>
  <c r="C26" i="38"/>
  <c r="N25" i="38"/>
  <c r="L25" i="38" s="1"/>
  <c r="H25" i="38"/>
  <c r="H23" i="38" s="1"/>
  <c r="D25" i="38"/>
  <c r="N24" i="38"/>
  <c r="L24" i="38" s="1"/>
  <c r="H24" i="38"/>
  <c r="D24" i="38"/>
  <c r="D23" i="38" s="1"/>
  <c r="J23" i="38"/>
  <c r="F23" i="38"/>
  <c r="C23" i="38"/>
  <c r="C22" i="38" s="1"/>
  <c r="F22" i="38"/>
  <c r="N21" i="38"/>
  <c r="L21" i="38" s="1"/>
  <c r="Q21" i="38" s="1"/>
  <c r="H21" i="38"/>
  <c r="H20" i="38" s="1"/>
  <c r="D21" i="38"/>
  <c r="J20" i="38"/>
  <c r="F20" i="38"/>
  <c r="C20" i="38"/>
  <c r="N19" i="38"/>
  <c r="L19" i="38" s="1"/>
  <c r="H19" i="38"/>
  <c r="D19" i="38"/>
  <c r="N18" i="38"/>
  <c r="L18" i="38" s="1"/>
  <c r="H18" i="38"/>
  <c r="D18" i="38"/>
  <c r="D14" i="38" s="1"/>
  <c r="N17" i="38"/>
  <c r="L17" i="38" s="1"/>
  <c r="H17" i="38"/>
  <c r="D17" i="38"/>
  <c r="N16" i="38"/>
  <c r="L16" i="38" s="1"/>
  <c r="D16" i="38"/>
  <c r="N15" i="38"/>
  <c r="L15" i="38" s="1"/>
  <c r="H15" i="38"/>
  <c r="H14" i="38" s="1"/>
  <c r="D15" i="38"/>
  <c r="C15" i="38"/>
  <c r="C14" i="38" s="1"/>
  <c r="C13" i="38" s="1"/>
  <c r="J14" i="38"/>
  <c r="F14" i="38"/>
  <c r="F13" i="38"/>
  <c r="P14" i="38" l="1"/>
  <c r="J13" i="38"/>
  <c r="Q19" i="38"/>
  <c r="P27" i="38"/>
  <c r="D22" i="38"/>
  <c r="P26" i="38"/>
  <c r="Q27" i="38"/>
  <c r="F35" i="38"/>
  <c r="C35" i="38"/>
  <c r="P19" i="38"/>
  <c r="J22" i="38"/>
  <c r="N26" i="38"/>
  <c r="L26" i="38" s="1"/>
  <c r="Q26" i="38" s="1"/>
  <c r="L29" i="38"/>
  <c r="Q29" i="38" s="1"/>
  <c r="P21" i="38"/>
  <c r="L14" i="38"/>
  <c r="P23" i="38"/>
  <c r="H22" i="38"/>
  <c r="P22" i="38" s="1"/>
  <c r="L23" i="38"/>
  <c r="Q24" i="38"/>
  <c r="J35" i="38"/>
  <c r="H29" i="38"/>
  <c r="P32" i="38"/>
  <c r="N20" i="38"/>
  <c r="L20" i="38" s="1"/>
  <c r="Q20" i="38" s="1"/>
  <c r="N23" i="38"/>
  <c r="N22" i="38" s="1"/>
  <c r="D20" i="38"/>
  <c r="D13" i="38" s="1"/>
  <c r="D35" i="38" s="1"/>
  <c r="P24" i="38"/>
  <c r="H13" i="38"/>
  <c r="P13" i="38" s="1"/>
  <c r="N14" i="38"/>
  <c r="Q23" i="38" l="1"/>
  <c r="L22" i="38"/>
  <c r="N13" i="38"/>
  <c r="N35" i="38" s="1"/>
  <c r="H35" i="38"/>
  <c r="P35" i="38" s="1"/>
  <c r="P29" i="38"/>
  <c r="P20" i="38"/>
  <c r="Q14" i="38"/>
  <c r="L13" i="38"/>
  <c r="Q13" i="38" s="1"/>
  <c r="Q22" i="38" l="1"/>
  <c r="L35" i="38"/>
  <c r="Q35" i="38" s="1"/>
  <c r="D15" i="15" l="1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C15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C14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C13" i="15"/>
  <c r="S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C12" i="15"/>
  <c r="I102" i="32"/>
  <c r="R96" i="32"/>
  <c r="Q96" i="32"/>
  <c r="P96" i="32"/>
  <c r="O96" i="32"/>
  <c r="N96" i="32" s="1"/>
  <c r="T96" i="32" s="1"/>
  <c r="I96" i="32"/>
  <c r="S96" i="32" s="1"/>
  <c r="D96" i="32"/>
  <c r="R95" i="32"/>
  <c r="Q95" i="32"/>
  <c r="P95" i="32"/>
  <c r="O95" i="32"/>
  <c r="N95" i="32"/>
  <c r="T95" i="32" s="1"/>
  <c r="I95" i="32"/>
  <c r="S95" i="32" s="1"/>
  <c r="D95" i="32"/>
  <c r="S94" i="32"/>
  <c r="R94" i="32"/>
  <c r="Q94" i="32"/>
  <c r="P94" i="32"/>
  <c r="O94" i="32"/>
  <c r="N94" i="32" s="1"/>
  <c r="T94" i="32" s="1"/>
  <c r="I94" i="32"/>
  <c r="D94" i="32"/>
  <c r="R93" i="32"/>
  <c r="Q93" i="32"/>
  <c r="P93" i="32"/>
  <c r="O93" i="32"/>
  <c r="I93" i="32"/>
  <c r="D93" i="32"/>
  <c r="S93" i="32" s="1"/>
  <c r="R92" i="32"/>
  <c r="Q92" i="32"/>
  <c r="Q91" i="32" s="1"/>
  <c r="P92" i="32"/>
  <c r="O92" i="32"/>
  <c r="I92" i="32"/>
  <c r="D92" i="32"/>
  <c r="R91" i="32"/>
  <c r="M91" i="32"/>
  <c r="L91" i="32"/>
  <c r="K91" i="32"/>
  <c r="J91" i="32"/>
  <c r="J87" i="32" s="1"/>
  <c r="H91" i="32"/>
  <c r="G91" i="32"/>
  <c r="F91" i="32"/>
  <c r="F87" i="32" s="1"/>
  <c r="E91" i="32"/>
  <c r="S90" i="32"/>
  <c r="R90" i="32"/>
  <c r="R88" i="32" s="1"/>
  <c r="R87" i="32" s="1"/>
  <c r="Q90" i="32"/>
  <c r="P90" i="32"/>
  <c r="O90" i="32"/>
  <c r="N90" i="32" s="1"/>
  <c r="T90" i="32" s="1"/>
  <c r="I90" i="32"/>
  <c r="D90" i="32"/>
  <c r="R89" i="32"/>
  <c r="Q89" i="32"/>
  <c r="P89" i="32"/>
  <c r="P88" i="32" s="1"/>
  <c r="O89" i="32"/>
  <c r="I89" i="32"/>
  <c r="D89" i="32"/>
  <c r="Q88" i="32"/>
  <c r="Q87" i="32" s="1"/>
  <c r="M88" i="32"/>
  <c r="M87" i="32" s="1"/>
  <c r="L88" i="32"/>
  <c r="L87" i="32" s="1"/>
  <c r="K88" i="32"/>
  <c r="J88" i="32"/>
  <c r="I88" i="32"/>
  <c r="H88" i="32"/>
  <c r="H87" i="32" s="1"/>
  <c r="G88" i="32"/>
  <c r="F88" i="32"/>
  <c r="E88" i="32"/>
  <c r="E87" i="32" s="1"/>
  <c r="C88" i="32"/>
  <c r="K87" i="32"/>
  <c r="G87" i="32"/>
  <c r="C87" i="32"/>
  <c r="R86" i="32"/>
  <c r="Q86" i="32"/>
  <c r="P86" i="32"/>
  <c r="N86" i="32" s="1"/>
  <c r="T86" i="32" s="1"/>
  <c r="O86" i="32"/>
  <c r="I86" i="32"/>
  <c r="S86" i="32" s="1"/>
  <c r="D86" i="32"/>
  <c r="R85" i="32"/>
  <c r="R83" i="32" s="1"/>
  <c r="Q85" i="32"/>
  <c r="P85" i="32"/>
  <c r="O85" i="32"/>
  <c r="N85" i="32"/>
  <c r="T85" i="32" s="1"/>
  <c r="I85" i="32"/>
  <c r="S85" i="32" s="1"/>
  <c r="D85" i="32"/>
  <c r="R84" i="32"/>
  <c r="Q84" i="32"/>
  <c r="Q83" i="32" s="1"/>
  <c r="Q78" i="32" s="1"/>
  <c r="Q77" i="32" s="1"/>
  <c r="P84" i="32"/>
  <c r="P83" i="32" s="1"/>
  <c r="O84" i="32"/>
  <c r="I84" i="32"/>
  <c r="F84" i="32"/>
  <c r="D84" i="32" s="1"/>
  <c r="O83" i="32"/>
  <c r="M83" i="32"/>
  <c r="L83" i="32"/>
  <c r="K83" i="32"/>
  <c r="J83" i="32"/>
  <c r="I83" i="32" s="1"/>
  <c r="H83" i="32"/>
  <c r="G83" i="32"/>
  <c r="F83" i="32"/>
  <c r="E83" i="32"/>
  <c r="R82" i="32"/>
  <c r="Q82" i="32"/>
  <c r="P82" i="32"/>
  <c r="O82" i="32"/>
  <c r="I82" i="32"/>
  <c r="D82" i="32"/>
  <c r="S82" i="32" s="1"/>
  <c r="R81" i="32"/>
  <c r="Q81" i="32"/>
  <c r="Q80" i="32" s="1"/>
  <c r="Q79" i="32" s="1"/>
  <c r="P81" i="32"/>
  <c r="P80" i="32" s="1"/>
  <c r="O81" i="32"/>
  <c r="I81" i="32"/>
  <c r="S81" i="32" s="1"/>
  <c r="D81" i="32"/>
  <c r="R80" i="32"/>
  <c r="R79" i="32" s="1"/>
  <c r="R78" i="32" s="1"/>
  <c r="R77" i="32" s="1"/>
  <c r="O80" i="32"/>
  <c r="M80" i="32"/>
  <c r="M79" i="32" s="1"/>
  <c r="L80" i="32"/>
  <c r="K80" i="32"/>
  <c r="J80" i="32"/>
  <c r="H80" i="32"/>
  <c r="G80" i="32"/>
  <c r="F80" i="32"/>
  <c r="F79" i="32" s="1"/>
  <c r="F78" i="32" s="1"/>
  <c r="E80" i="32"/>
  <c r="D80" i="32" s="1"/>
  <c r="D79" i="32" s="1"/>
  <c r="O79" i="32"/>
  <c r="O78" i="32" s="1"/>
  <c r="L79" i="32"/>
  <c r="K79" i="32"/>
  <c r="K78" i="32" s="1"/>
  <c r="H79" i="32"/>
  <c r="G79" i="32"/>
  <c r="C79" i="32"/>
  <c r="C78" i="32" s="1"/>
  <c r="M78" i="32"/>
  <c r="M77" i="32" s="1"/>
  <c r="L78" i="32"/>
  <c r="L77" i="32" s="1"/>
  <c r="H78" i="32"/>
  <c r="K77" i="32"/>
  <c r="F77" i="32"/>
  <c r="C77" i="32"/>
  <c r="R75" i="32"/>
  <c r="Q75" i="32"/>
  <c r="Q74" i="32" s="1"/>
  <c r="Q73" i="32" s="1"/>
  <c r="P75" i="32"/>
  <c r="O75" i="32"/>
  <c r="I75" i="32"/>
  <c r="D75" i="32"/>
  <c r="D74" i="32" s="1"/>
  <c r="R74" i="32"/>
  <c r="R73" i="32" s="1"/>
  <c r="O74" i="32"/>
  <c r="M74" i="32"/>
  <c r="M73" i="32" s="1"/>
  <c r="L74" i="32"/>
  <c r="K74" i="32"/>
  <c r="J74" i="32"/>
  <c r="J73" i="32" s="1"/>
  <c r="H74" i="32"/>
  <c r="G74" i="32"/>
  <c r="F74" i="32"/>
  <c r="F73" i="32" s="1"/>
  <c r="E74" i="32"/>
  <c r="E73" i="32" s="1"/>
  <c r="C74" i="32"/>
  <c r="O73" i="32"/>
  <c r="L73" i="32"/>
  <c r="K73" i="32"/>
  <c r="H73" i="32"/>
  <c r="G73" i="32"/>
  <c r="D73" i="32"/>
  <c r="C73" i="32"/>
  <c r="R72" i="32"/>
  <c r="Q72" i="32"/>
  <c r="P72" i="32"/>
  <c r="O72" i="32"/>
  <c r="N72" i="32"/>
  <c r="T72" i="32" s="1"/>
  <c r="I72" i="32"/>
  <c r="S72" i="32" s="1"/>
  <c r="D72" i="32"/>
  <c r="R71" i="32"/>
  <c r="N71" i="32" s="1"/>
  <c r="Q71" i="32"/>
  <c r="O71" i="32"/>
  <c r="I71" i="32"/>
  <c r="I70" i="32" s="1"/>
  <c r="I69" i="32" s="1"/>
  <c r="D71" i="32"/>
  <c r="S70" i="32"/>
  <c r="Q70" i="32"/>
  <c r="P70" i="32"/>
  <c r="O70" i="32"/>
  <c r="O69" i="32" s="1"/>
  <c r="O68" i="32" s="1"/>
  <c r="M70" i="32"/>
  <c r="L70" i="32"/>
  <c r="K70" i="32"/>
  <c r="K69" i="32" s="1"/>
  <c r="K68" i="32" s="1"/>
  <c r="J70" i="32"/>
  <c r="J69" i="32" s="1"/>
  <c r="H70" i="32"/>
  <c r="G70" i="32"/>
  <c r="G69" i="32" s="1"/>
  <c r="F70" i="32"/>
  <c r="F69" i="32" s="1"/>
  <c r="E70" i="32"/>
  <c r="D70" i="32"/>
  <c r="C70" i="32"/>
  <c r="C69" i="32" s="1"/>
  <c r="Q69" i="32"/>
  <c r="P69" i="32"/>
  <c r="M69" i="32"/>
  <c r="L69" i="32"/>
  <c r="L68" i="32" s="1"/>
  <c r="H69" i="32"/>
  <c r="H68" i="32" s="1"/>
  <c r="E69" i="32"/>
  <c r="D69" i="32"/>
  <c r="D68" i="32" s="1"/>
  <c r="J68" i="32"/>
  <c r="G68" i="32"/>
  <c r="F68" i="32"/>
  <c r="C68" i="32"/>
  <c r="R66" i="32"/>
  <c r="Q66" i="32"/>
  <c r="Q65" i="32" s="1"/>
  <c r="Q63" i="32" s="1"/>
  <c r="P66" i="32"/>
  <c r="O66" i="32"/>
  <c r="I66" i="32"/>
  <c r="D66" i="32"/>
  <c r="D65" i="32" s="1"/>
  <c r="D63" i="32" s="1"/>
  <c r="D44" i="32" s="1"/>
  <c r="R65" i="32"/>
  <c r="R63" i="32" s="1"/>
  <c r="O65" i="32"/>
  <c r="M65" i="32"/>
  <c r="M63" i="32" s="1"/>
  <c r="L65" i="32"/>
  <c r="K65" i="32"/>
  <c r="K63" i="32" s="1"/>
  <c r="K44" i="32" s="1"/>
  <c r="J65" i="32"/>
  <c r="J63" i="32" s="1"/>
  <c r="I65" i="32"/>
  <c r="H65" i="32"/>
  <c r="G65" i="32"/>
  <c r="G63" i="32" s="1"/>
  <c r="F65" i="32"/>
  <c r="E65" i="32"/>
  <c r="E63" i="32" s="1"/>
  <c r="C65" i="32"/>
  <c r="C63" i="32" s="1"/>
  <c r="R64" i="32"/>
  <c r="Q64" i="32"/>
  <c r="P64" i="32"/>
  <c r="O64" i="32"/>
  <c r="I64" i="32"/>
  <c r="S64" i="32" s="1"/>
  <c r="D64" i="32"/>
  <c r="L63" i="32"/>
  <c r="I63" i="32"/>
  <c r="H63" i="32"/>
  <c r="F63" i="32"/>
  <c r="S62" i="32"/>
  <c r="R62" i="32"/>
  <c r="Q62" i="32"/>
  <c r="P62" i="32"/>
  <c r="O62" i="32"/>
  <c r="N62" i="32" s="1"/>
  <c r="T62" i="32" s="1"/>
  <c r="I62" i="32"/>
  <c r="D62" i="32"/>
  <c r="R61" i="32"/>
  <c r="Q61" i="32"/>
  <c r="P61" i="32"/>
  <c r="P60" i="32" s="1"/>
  <c r="P59" i="32" s="1"/>
  <c r="O61" i="32"/>
  <c r="I61" i="32"/>
  <c r="D61" i="32"/>
  <c r="R60" i="32"/>
  <c r="Q60" i="32"/>
  <c r="Q59" i="32" s="1"/>
  <c r="M60" i="32"/>
  <c r="M59" i="32" s="1"/>
  <c r="L60" i="32"/>
  <c r="K60" i="32"/>
  <c r="J60" i="32"/>
  <c r="H60" i="32"/>
  <c r="H59" i="32" s="1"/>
  <c r="G60" i="32"/>
  <c r="F60" i="32"/>
  <c r="F59" i="32" s="1"/>
  <c r="F44" i="32" s="1"/>
  <c r="E60" i="32"/>
  <c r="E59" i="32" s="1"/>
  <c r="D60" i="32"/>
  <c r="D59" i="32" s="1"/>
  <c r="C60" i="32"/>
  <c r="R59" i="32"/>
  <c r="L59" i="32"/>
  <c r="K59" i="32"/>
  <c r="J59" i="32"/>
  <c r="G59" i="32"/>
  <c r="C59" i="32"/>
  <c r="R58" i="32"/>
  <c r="Q58" i="32"/>
  <c r="N58" i="32" s="1"/>
  <c r="T58" i="32" s="1"/>
  <c r="P58" i="32"/>
  <c r="O58" i="32"/>
  <c r="I58" i="32"/>
  <c r="S58" i="32" s="1"/>
  <c r="D58" i="32"/>
  <c r="R57" i="32"/>
  <c r="Q57" i="32"/>
  <c r="P57" i="32"/>
  <c r="O57" i="32"/>
  <c r="I57" i="32"/>
  <c r="D57" i="32"/>
  <c r="R56" i="32"/>
  <c r="Q56" i="32"/>
  <c r="P56" i="32"/>
  <c r="O56" i="32"/>
  <c r="I56" i="32"/>
  <c r="S56" i="32" s="1"/>
  <c r="D56" i="32"/>
  <c r="R55" i="32"/>
  <c r="Q55" i="32"/>
  <c r="P55" i="32"/>
  <c r="O55" i="32"/>
  <c r="N55" i="32" s="1"/>
  <c r="T55" i="32" s="1"/>
  <c r="I55" i="32"/>
  <c r="S55" i="32" s="1"/>
  <c r="D55" i="32"/>
  <c r="R54" i="32"/>
  <c r="Q54" i="32"/>
  <c r="P54" i="32"/>
  <c r="O54" i="32"/>
  <c r="N54" i="32"/>
  <c r="T54" i="32" s="1"/>
  <c r="I54" i="32"/>
  <c r="D54" i="32"/>
  <c r="S54" i="32" s="1"/>
  <c r="S53" i="32"/>
  <c r="R53" i="32"/>
  <c r="Q53" i="32"/>
  <c r="Q51" i="32" s="1"/>
  <c r="Q50" i="32" s="1"/>
  <c r="P53" i="32"/>
  <c r="O53" i="32"/>
  <c r="I53" i="32"/>
  <c r="D53" i="32"/>
  <c r="R52" i="32"/>
  <c r="Q52" i="32"/>
  <c r="P52" i="32"/>
  <c r="P51" i="32" s="1"/>
  <c r="P50" i="32" s="1"/>
  <c r="O52" i="32"/>
  <c r="N52" i="32"/>
  <c r="I52" i="32"/>
  <c r="D52" i="32"/>
  <c r="D51" i="32" s="1"/>
  <c r="D50" i="32" s="1"/>
  <c r="R51" i="32"/>
  <c r="R50" i="32" s="1"/>
  <c r="M51" i="32"/>
  <c r="L51" i="32"/>
  <c r="K51" i="32"/>
  <c r="J51" i="32"/>
  <c r="I51" i="32"/>
  <c r="S51" i="32" s="1"/>
  <c r="H51" i="32"/>
  <c r="G51" i="32"/>
  <c r="F51" i="32"/>
  <c r="E51" i="32"/>
  <c r="C51" i="32"/>
  <c r="M50" i="32"/>
  <c r="L50" i="32"/>
  <c r="K50" i="32"/>
  <c r="J50" i="32"/>
  <c r="I50" i="32"/>
  <c r="S50" i="32" s="1"/>
  <c r="H50" i="32"/>
  <c r="G50" i="32"/>
  <c r="F50" i="32"/>
  <c r="E50" i="32"/>
  <c r="C50" i="32"/>
  <c r="C44" i="32" s="1"/>
  <c r="S49" i="32"/>
  <c r="R49" i="32"/>
  <c r="Q49" i="32"/>
  <c r="Q46" i="32" s="1"/>
  <c r="Q45" i="32" s="1"/>
  <c r="P49" i="32"/>
  <c r="O49" i="32"/>
  <c r="I49" i="32"/>
  <c r="D49" i="32"/>
  <c r="T48" i="32"/>
  <c r="P48" i="32"/>
  <c r="N48" i="32" s="1"/>
  <c r="I48" i="32"/>
  <c r="S48" i="32" s="1"/>
  <c r="D48" i="32"/>
  <c r="P47" i="32"/>
  <c r="N47" i="32" s="1"/>
  <c r="I47" i="32"/>
  <c r="S47" i="32" s="1"/>
  <c r="D47" i="32"/>
  <c r="R46" i="32"/>
  <c r="M46" i="32"/>
  <c r="L46" i="32"/>
  <c r="L45" i="32" s="1"/>
  <c r="K46" i="32"/>
  <c r="J46" i="32"/>
  <c r="H46" i="32"/>
  <c r="H45" i="32" s="1"/>
  <c r="G46" i="32"/>
  <c r="F46" i="32"/>
  <c r="E46" i="32"/>
  <c r="D46" i="32"/>
  <c r="D45" i="32" s="1"/>
  <c r="C46" i="32"/>
  <c r="R45" i="32"/>
  <c r="M45" i="32"/>
  <c r="K45" i="32"/>
  <c r="J45" i="32"/>
  <c r="G45" i="32"/>
  <c r="F45" i="32"/>
  <c r="E45" i="32"/>
  <c r="C45" i="32"/>
  <c r="L44" i="32"/>
  <c r="H44" i="32"/>
  <c r="R42" i="32"/>
  <c r="R34" i="32" s="1"/>
  <c r="Q42" i="32"/>
  <c r="P42" i="32"/>
  <c r="O42" i="32"/>
  <c r="N42" i="32"/>
  <c r="T42" i="32" s="1"/>
  <c r="I42" i="32"/>
  <c r="S42" i="32" s="1"/>
  <c r="D42" i="32"/>
  <c r="R41" i="32"/>
  <c r="Q41" i="32"/>
  <c r="Q34" i="32" s="1"/>
  <c r="P41" i="32"/>
  <c r="O41" i="32"/>
  <c r="N41" i="32" s="1"/>
  <c r="I41" i="32"/>
  <c r="F41" i="32"/>
  <c r="D41" i="32"/>
  <c r="S41" i="32" s="1"/>
  <c r="N40" i="32"/>
  <c r="I40" i="32"/>
  <c r="D40" i="32"/>
  <c r="N39" i="32"/>
  <c r="I39" i="32"/>
  <c r="F39" i="32"/>
  <c r="O38" i="32"/>
  <c r="N38" i="32" s="1"/>
  <c r="I38" i="32"/>
  <c r="E38" i="32"/>
  <c r="D38" i="32"/>
  <c r="N37" i="32"/>
  <c r="T37" i="32" s="1"/>
  <c r="I37" i="32"/>
  <c r="S37" i="32" s="1"/>
  <c r="D37" i="32"/>
  <c r="O36" i="32"/>
  <c r="N36" i="32" s="1"/>
  <c r="T36" i="32" s="1"/>
  <c r="I36" i="32"/>
  <c r="S36" i="32" s="1"/>
  <c r="E36" i="32"/>
  <c r="D36" i="32"/>
  <c r="P35" i="32"/>
  <c r="O35" i="32"/>
  <c r="I35" i="32"/>
  <c r="S35" i="32" s="1"/>
  <c r="D35" i="32"/>
  <c r="P34" i="32"/>
  <c r="M34" i="32"/>
  <c r="L34" i="32"/>
  <c r="K34" i="32"/>
  <c r="J34" i="32"/>
  <c r="H34" i="32"/>
  <c r="G34" i="32"/>
  <c r="E34" i="32"/>
  <c r="C34" i="32"/>
  <c r="P33" i="32"/>
  <c r="N33" i="32" s="1"/>
  <c r="I33" i="32"/>
  <c r="S33" i="32" s="1"/>
  <c r="D33" i="32"/>
  <c r="R32" i="32"/>
  <c r="R22" i="32" s="1"/>
  <c r="Q32" i="32"/>
  <c r="P32" i="32"/>
  <c r="O32" i="32"/>
  <c r="M32" i="32"/>
  <c r="L32" i="32"/>
  <c r="L22" i="32" s="1"/>
  <c r="K32" i="32"/>
  <c r="J32" i="32"/>
  <c r="J22" i="32" s="1"/>
  <c r="H32" i="32"/>
  <c r="H22" i="32" s="1"/>
  <c r="G32" i="32"/>
  <c r="F32" i="32"/>
  <c r="F22" i="32" s="1"/>
  <c r="E32" i="32"/>
  <c r="D32" i="32"/>
  <c r="C32" i="32"/>
  <c r="P31" i="32"/>
  <c r="N31" i="32" s="1"/>
  <c r="I31" i="32"/>
  <c r="D31" i="32"/>
  <c r="P30" i="32"/>
  <c r="N30" i="32" s="1"/>
  <c r="T30" i="32" s="1"/>
  <c r="I30" i="32"/>
  <c r="S30" i="32" s="1"/>
  <c r="D30" i="32"/>
  <c r="P29" i="32"/>
  <c r="N29" i="32" s="1"/>
  <c r="T29" i="32" s="1"/>
  <c r="I29" i="32"/>
  <c r="D29" i="32"/>
  <c r="P28" i="32"/>
  <c r="I28" i="32"/>
  <c r="S28" i="32" s="1"/>
  <c r="F28" i="32"/>
  <c r="D28" i="32"/>
  <c r="P27" i="32"/>
  <c r="N27" i="32"/>
  <c r="T27" i="32" s="1"/>
  <c r="I27" i="32"/>
  <c r="D27" i="32"/>
  <c r="S27" i="32" s="1"/>
  <c r="P26" i="32"/>
  <c r="N26" i="32"/>
  <c r="T26" i="32" s="1"/>
  <c r="I26" i="32"/>
  <c r="D26" i="32"/>
  <c r="S26" i="32" s="1"/>
  <c r="P25" i="32"/>
  <c r="N25" i="32"/>
  <c r="I25" i="32"/>
  <c r="D25" i="32"/>
  <c r="P24" i="32"/>
  <c r="N24" i="32"/>
  <c r="I24" i="32"/>
  <c r="D24" i="32"/>
  <c r="S24" i="32" s="1"/>
  <c r="R23" i="32"/>
  <c r="Q23" i="32"/>
  <c r="O23" i="32"/>
  <c r="O22" i="32" s="1"/>
  <c r="M23" i="32"/>
  <c r="L23" i="32"/>
  <c r="K23" i="32"/>
  <c r="K22" i="32" s="1"/>
  <c r="K16" i="32" s="1"/>
  <c r="K14" i="32" s="1"/>
  <c r="J23" i="32"/>
  <c r="H23" i="32"/>
  <c r="G23" i="32"/>
  <c r="F23" i="32"/>
  <c r="E23" i="32"/>
  <c r="C23" i="32"/>
  <c r="C22" i="32" s="1"/>
  <c r="C16" i="32" s="1"/>
  <c r="C14" i="32" s="1"/>
  <c r="C99" i="32" s="1"/>
  <c r="Q22" i="32"/>
  <c r="M22" i="32"/>
  <c r="M16" i="32" s="1"/>
  <c r="G22" i="32"/>
  <c r="G16" i="32" s="1"/>
  <c r="E22" i="32"/>
  <c r="E16" i="32" s="1"/>
  <c r="O21" i="32"/>
  <c r="N21" i="32"/>
  <c r="T21" i="32" s="1"/>
  <c r="I21" i="32"/>
  <c r="D21" i="32"/>
  <c r="S21" i="32" s="1"/>
  <c r="S20" i="32"/>
  <c r="Q20" i="32"/>
  <c r="P20" i="32"/>
  <c r="N20" i="32" s="1"/>
  <c r="T20" i="32" s="1"/>
  <c r="I20" i="32"/>
  <c r="I18" i="32" s="1"/>
  <c r="D20" i="32"/>
  <c r="R19" i="32"/>
  <c r="Q19" i="32"/>
  <c r="P19" i="32"/>
  <c r="N19" i="32" s="1"/>
  <c r="O19" i="32"/>
  <c r="I19" i="32"/>
  <c r="F19" i="32"/>
  <c r="D19" i="32" s="1"/>
  <c r="D18" i="32" s="1"/>
  <c r="D17" i="32" s="1"/>
  <c r="R18" i="32"/>
  <c r="Q18" i="32"/>
  <c r="O18" i="32"/>
  <c r="M18" i="32"/>
  <c r="L18" i="32"/>
  <c r="K18" i="32"/>
  <c r="J18" i="32"/>
  <c r="H18" i="32"/>
  <c r="G18" i="32"/>
  <c r="E18" i="32"/>
  <c r="C18" i="32"/>
  <c r="R17" i="32"/>
  <c r="Q17" i="32"/>
  <c r="O17" i="32"/>
  <c r="M17" i="32"/>
  <c r="L17" i="32"/>
  <c r="L16" i="32" s="1"/>
  <c r="L14" i="32" s="1"/>
  <c r="K17" i="32"/>
  <c r="J17" i="32"/>
  <c r="H17" i="32"/>
  <c r="G17" i="32"/>
  <c r="E17" i="32"/>
  <c r="C17" i="32"/>
  <c r="R16" i="32"/>
  <c r="J16" i="32"/>
  <c r="H16" i="32"/>
  <c r="T19" i="32" l="1"/>
  <c r="N18" i="32"/>
  <c r="L98" i="32"/>
  <c r="L103" i="32"/>
  <c r="S19" i="32"/>
  <c r="S18" i="32"/>
  <c r="I17" i="32"/>
  <c r="N28" i="32"/>
  <c r="T28" i="32" s="1"/>
  <c r="P23" i="32"/>
  <c r="P22" i="32" s="1"/>
  <c r="T33" i="32"/>
  <c r="N32" i="32"/>
  <c r="T32" i="32" s="1"/>
  <c r="S63" i="32"/>
  <c r="E44" i="32"/>
  <c r="S65" i="32"/>
  <c r="M44" i="32"/>
  <c r="T71" i="32"/>
  <c r="N70" i="32"/>
  <c r="S75" i="32"/>
  <c r="I74" i="32"/>
  <c r="P79" i="32"/>
  <c r="P78" i="32" s="1"/>
  <c r="N80" i="32"/>
  <c r="P18" i="32"/>
  <c r="P17" i="32" s="1"/>
  <c r="P16" i="32" s="1"/>
  <c r="D39" i="32"/>
  <c r="T39" i="32" s="1"/>
  <c r="F34" i="32"/>
  <c r="Q44" i="32"/>
  <c r="K98" i="32"/>
  <c r="K103" i="32"/>
  <c r="S38" i="32"/>
  <c r="T41" i="32"/>
  <c r="P46" i="32"/>
  <c r="P45" i="32" s="1"/>
  <c r="N49" i="32"/>
  <c r="T49" i="32" s="1"/>
  <c r="O46" i="32"/>
  <c r="O45" i="32" s="1"/>
  <c r="N53" i="32"/>
  <c r="T53" i="32" s="1"/>
  <c r="O51" i="32"/>
  <c r="O50" i="32" s="1"/>
  <c r="S61" i="32"/>
  <c r="I60" i="32"/>
  <c r="J44" i="32"/>
  <c r="J14" i="32" s="1"/>
  <c r="S69" i="32"/>
  <c r="F18" i="32"/>
  <c r="F17" i="32" s="1"/>
  <c r="Q16" i="32"/>
  <c r="T24" i="32"/>
  <c r="N23" i="32"/>
  <c r="S29" i="32"/>
  <c r="I23" i="32"/>
  <c r="N35" i="32"/>
  <c r="O34" i="32"/>
  <c r="O16" i="32" s="1"/>
  <c r="T38" i="32"/>
  <c r="T47" i="32"/>
  <c r="N46" i="32"/>
  <c r="T52" i="32"/>
  <c r="N56" i="32"/>
  <c r="T56" i="32" s="1"/>
  <c r="G44" i="32"/>
  <c r="G14" i="32" s="1"/>
  <c r="R44" i="32"/>
  <c r="R14" i="32" s="1"/>
  <c r="G78" i="32"/>
  <c r="G77" i="32" s="1"/>
  <c r="I91" i="32"/>
  <c r="S92" i="32"/>
  <c r="D23" i="32"/>
  <c r="D22" i="32" s="1"/>
  <c r="I32" i="32"/>
  <c r="S32" i="32" s="1"/>
  <c r="I34" i="32"/>
  <c r="I46" i="32"/>
  <c r="N57" i="32"/>
  <c r="N51" i="32" s="1"/>
  <c r="N61" i="32"/>
  <c r="O60" i="32"/>
  <c r="O59" i="32" s="1"/>
  <c r="S66" i="32"/>
  <c r="E68" i="32"/>
  <c r="E14" i="32" s="1"/>
  <c r="M68" i="32"/>
  <c r="M14" i="32" s="1"/>
  <c r="N82" i="32"/>
  <c r="T82" i="32" s="1"/>
  <c r="I87" i="32"/>
  <c r="N89" i="32"/>
  <c r="P74" i="32"/>
  <c r="P73" i="32" s="1"/>
  <c r="P68" i="32" s="1"/>
  <c r="N75" i="32"/>
  <c r="H77" i="32"/>
  <c r="H14" i="32" s="1"/>
  <c r="I80" i="32"/>
  <c r="J79" i="32"/>
  <c r="J78" i="32" s="1"/>
  <c r="J77" i="32" s="1"/>
  <c r="N83" i="32"/>
  <c r="N84" i="32"/>
  <c r="P91" i="32"/>
  <c r="P87" i="32" s="1"/>
  <c r="S52" i="32"/>
  <c r="N64" i="32"/>
  <c r="O63" i="32"/>
  <c r="P65" i="32"/>
  <c r="P63" i="32" s="1"/>
  <c r="P44" i="32" s="1"/>
  <c r="N66" i="32"/>
  <c r="Q68" i="32"/>
  <c r="R70" i="32"/>
  <c r="R69" i="32" s="1"/>
  <c r="R68" i="32" s="1"/>
  <c r="S71" i="32"/>
  <c r="D83" i="32"/>
  <c r="S83" i="32" s="1"/>
  <c r="S89" i="32"/>
  <c r="D88" i="32"/>
  <c r="D91" i="32"/>
  <c r="N93" i="32"/>
  <c r="T93" i="32" s="1"/>
  <c r="N81" i="32"/>
  <c r="T81" i="32" s="1"/>
  <c r="O91" i="32"/>
  <c r="N92" i="32"/>
  <c r="E79" i="32"/>
  <c r="E78" i="32" s="1"/>
  <c r="E77" i="32" s="1"/>
  <c r="O88" i="32"/>
  <c r="M103" i="32" l="1"/>
  <c r="M98" i="32"/>
  <c r="T51" i="32"/>
  <c r="N50" i="32"/>
  <c r="T50" i="32" s="1"/>
  <c r="J98" i="32"/>
  <c r="J103" i="32"/>
  <c r="P77" i="32"/>
  <c r="S17" i="32"/>
  <c r="D87" i="32"/>
  <c r="S87" i="32" s="1"/>
  <c r="O44" i="32"/>
  <c r="O14" i="32" s="1"/>
  <c r="I79" i="32"/>
  <c r="S80" i="32"/>
  <c r="S88" i="32"/>
  <c r="S46" i="32"/>
  <c r="I45" i="32"/>
  <c r="S45" i="32" s="1"/>
  <c r="T23" i="32"/>
  <c r="N22" i="32"/>
  <c r="T22" i="32" s="1"/>
  <c r="F16" i="32"/>
  <c r="F14" i="32" s="1"/>
  <c r="S74" i="32"/>
  <c r="I73" i="32"/>
  <c r="N74" i="32"/>
  <c r="T75" i="32"/>
  <c r="O87" i="32"/>
  <c r="O77" i="32" s="1"/>
  <c r="T64" i="32"/>
  <c r="N63" i="32"/>
  <c r="D78" i="32"/>
  <c r="S91" i="32"/>
  <c r="N45" i="32"/>
  <c r="T45" i="32" s="1"/>
  <c r="T46" i="32"/>
  <c r="T35" i="32"/>
  <c r="N34" i="32"/>
  <c r="S60" i="32"/>
  <c r="I59" i="32"/>
  <c r="P14" i="32"/>
  <c r="S39" i="32"/>
  <c r="T92" i="32"/>
  <c r="N91" i="32"/>
  <c r="T91" i="32" s="1"/>
  <c r="T18" i="32"/>
  <c r="N17" i="32"/>
  <c r="N65" i="32"/>
  <c r="T65" i="32" s="1"/>
  <c r="T66" i="32"/>
  <c r="T83" i="32"/>
  <c r="N88" i="32"/>
  <c r="T89" i="32"/>
  <c r="T61" i="32"/>
  <c r="N60" i="32"/>
  <c r="S23" i="32"/>
  <c r="I22" i="32"/>
  <c r="S22" i="32" s="1"/>
  <c r="Q14" i="32"/>
  <c r="N79" i="32"/>
  <c r="T80" i="32"/>
  <c r="T70" i="32"/>
  <c r="N69" i="32"/>
  <c r="D34" i="32"/>
  <c r="D16" i="32" s="1"/>
  <c r="T79" i="32" l="1"/>
  <c r="N78" i="32"/>
  <c r="T60" i="32"/>
  <c r="N59" i="32"/>
  <c r="T59" i="32" s="1"/>
  <c r="T34" i="32"/>
  <c r="S73" i="32"/>
  <c r="I68" i="32"/>
  <c r="S68" i="32" s="1"/>
  <c r="I16" i="32"/>
  <c r="T88" i="32"/>
  <c r="N87" i="32"/>
  <c r="T87" i="32" s="1"/>
  <c r="N44" i="32"/>
  <c r="T44" i="32" s="1"/>
  <c r="T63" i="32"/>
  <c r="T74" i="32"/>
  <c r="N73" i="32"/>
  <c r="T73" i="32" s="1"/>
  <c r="T69" i="32"/>
  <c r="S34" i="32"/>
  <c r="I78" i="32"/>
  <c r="S79" i="32"/>
  <c r="T17" i="32"/>
  <c r="N16" i="32"/>
  <c r="S59" i="32"/>
  <c r="I44" i="32"/>
  <c r="S44" i="32" s="1"/>
  <c r="D77" i="32"/>
  <c r="D14" i="32" s="1"/>
  <c r="S78" i="32" l="1"/>
  <c r="I77" i="32"/>
  <c r="S77" i="32" s="1"/>
  <c r="T78" i="32"/>
  <c r="N77" i="32"/>
  <c r="T77" i="32" s="1"/>
  <c r="T16" i="32"/>
  <c r="N68" i="32"/>
  <c r="T68" i="32" s="1"/>
  <c r="S16" i="32"/>
  <c r="I14" i="32"/>
  <c r="N14" i="32" l="1"/>
  <c r="T14" i="32" s="1"/>
  <c r="I103" i="32"/>
  <c r="S14" i="32"/>
  <c r="I98" i="32"/>
  <c r="I43" i="35" l="1"/>
  <c r="B41" i="35"/>
  <c r="S38" i="35"/>
  <c r="N38" i="35"/>
  <c r="I38" i="35"/>
  <c r="D38" i="35"/>
  <c r="T38" i="35" s="1"/>
  <c r="R37" i="35"/>
  <c r="Q37" i="35"/>
  <c r="P37" i="35"/>
  <c r="O37" i="35"/>
  <c r="N37" i="35"/>
  <c r="M37" i="35"/>
  <c r="L37" i="35"/>
  <c r="L34" i="35" s="1"/>
  <c r="L33" i="35" s="1"/>
  <c r="K37" i="35"/>
  <c r="J37" i="35"/>
  <c r="I37" i="35"/>
  <c r="S37" i="35" s="1"/>
  <c r="H37" i="35"/>
  <c r="H34" i="35" s="1"/>
  <c r="H33" i="35" s="1"/>
  <c r="G37" i="35"/>
  <c r="F37" i="35"/>
  <c r="E37" i="35"/>
  <c r="D37" i="35"/>
  <c r="T37" i="35" s="1"/>
  <c r="C37" i="35"/>
  <c r="P36" i="35"/>
  <c r="N36" i="35" s="1"/>
  <c r="K36" i="35"/>
  <c r="I36" i="35"/>
  <c r="S36" i="35" s="1"/>
  <c r="D36" i="35"/>
  <c r="D35" i="35" s="1"/>
  <c r="D34" i="35" s="1"/>
  <c r="D33" i="35" s="1"/>
  <c r="R35" i="35"/>
  <c r="R34" i="35" s="1"/>
  <c r="R33" i="35" s="1"/>
  <c r="Q35" i="35"/>
  <c r="Q34" i="35" s="1"/>
  <c r="Q33" i="35" s="1"/>
  <c r="O35" i="35"/>
  <c r="M35" i="35"/>
  <c r="M34" i="35" s="1"/>
  <c r="M33" i="35" s="1"/>
  <c r="L35" i="35"/>
  <c r="K35" i="35"/>
  <c r="J35" i="35"/>
  <c r="J34" i="35" s="1"/>
  <c r="J33" i="35" s="1"/>
  <c r="I35" i="35"/>
  <c r="S35" i="35" s="1"/>
  <c r="H35" i="35"/>
  <c r="G35" i="35"/>
  <c r="F35" i="35"/>
  <c r="F34" i="35" s="1"/>
  <c r="F33" i="35" s="1"/>
  <c r="E35" i="35"/>
  <c r="E34" i="35" s="1"/>
  <c r="E33" i="35" s="1"/>
  <c r="C35" i="35"/>
  <c r="O34" i="35"/>
  <c r="O33" i="35" s="1"/>
  <c r="K34" i="35"/>
  <c r="K33" i="35" s="1"/>
  <c r="G34" i="35"/>
  <c r="G33" i="35" s="1"/>
  <c r="C34" i="35"/>
  <c r="C33" i="35" s="1"/>
  <c r="P31" i="35"/>
  <c r="N31" i="35"/>
  <c r="I31" i="35"/>
  <c r="D31" i="35"/>
  <c r="D30" i="35" s="1"/>
  <c r="R30" i="35"/>
  <c r="Q30" i="35"/>
  <c r="P30" i="35"/>
  <c r="O30" i="35"/>
  <c r="N30" i="35"/>
  <c r="T30" i="35" s="1"/>
  <c r="M30" i="35"/>
  <c r="L30" i="35"/>
  <c r="K30" i="35"/>
  <c r="J30" i="35"/>
  <c r="I30" i="35"/>
  <c r="S30" i="35" s="1"/>
  <c r="H30" i="35"/>
  <c r="G30" i="35"/>
  <c r="F30" i="35"/>
  <c r="E30" i="35"/>
  <c r="C30" i="35"/>
  <c r="P29" i="35"/>
  <c r="N29" i="35"/>
  <c r="I29" i="35"/>
  <c r="D29" i="35"/>
  <c r="D28" i="35" s="1"/>
  <c r="R28" i="35"/>
  <c r="Q28" i="35"/>
  <c r="P28" i="35"/>
  <c r="O28" i="35"/>
  <c r="N28" i="35"/>
  <c r="T28" i="35" s="1"/>
  <c r="M28" i="35"/>
  <c r="L28" i="35"/>
  <c r="K28" i="35"/>
  <c r="J28" i="35"/>
  <c r="I28" i="35"/>
  <c r="S28" i="35" s="1"/>
  <c r="H28" i="35"/>
  <c r="G28" i="35"/>
  <c r="F28" i="35"/>
  <c r="E28" i="35"/>
  <c r="C28" i="35"/>
  <c r="P27" i="35"/>
  <c r="N27" i="35"/>
  <c r="I27" i="35"/>
  <c r="D27" i="35"/>
  <c r="D26" i="35" s="1"/>
  <c r="R26" i="35"/>
  <c r="Q26" i="35"/>
  <c r="P26" i="35"/>
  <c r="O26" i="35"/>
  <c r="N26" i="35"/>
  <c r="T26" i="35" s="1"/>
  <c r="M26" i="35"/>
  <c r="L26" i="35"/>
  <c r="K26" i="35"/>
  <c r="J26" i="35"/>
  <c r="I26" i="35"/>
  <c r="S26" i="35" s="1"/>
  <c r="H26" i="35"/>
  <c r="G26" i="35"/>
  <c r="F26" i="35"/>
  <c r="E26" i="35"/>
  <c r="C26" i="35"/>
  <c r="P25" i="35"/>
  <c r="N25" i="35"/>
  <c r="I25" i="35"/>
  <c r="D25" i="35"/>
  <c r="D24" i="35" s="1"/>
  <c r="R24" i="35"/>
  <c r="Q24" i="35"/>
  <c r="P24" i="35"/>
  <c r="O24" i="35"/>
  <c r="N24" i="35"/>
  <c r="M24" i="35"/>
  <c r="L24" i="35"/>
  <c r="K24" i="35"/>
  <c r="J24" i="35"/>
  <c r="I24" i="35"/>
  <c r="S24" i="35" s="1"/>
  <c r="H24" i="35"/>
  <c r="G24" i="35"/>
  <c r="F24" i="35"/>
  <c r="E24" i="35"/>
  <c r="C24" i="35"/>
  <c r="P23" i="35"/>
  <c r="N23" i="35"/>
  <c r="I23" i="35"/>
  <c r="D23" i="35"/>
  <c r="D22" i="35" s="1"/>
  <c r="R22" i="35"/>
  <c r="Q22" i="35"/>
  <c r="P22" i="35"/>
  <c r="O22" i="35"/>
  <c r="N22" i="35"/>
  <c r="T22" i="35" s="1"/>
  <c r="M22" i="35"/>
  <c r="L22" i="35"/>
  <c r="K22" i="35"/>
  <c r="J22" i="35"/>
  <c r="I22" i="35"/>
  <c r="S22" i="35" s="1"/>
  <c r="H22" i="35"/>
  <c r="G22" i="35"/>
  <c r="F22" i="35"/>
  <c r="E22" i="35"/>
  <c r="C22" i="35"/>
  <c r="P21" i="35"/>
  <c r="N21" i="35"/>
  <c r="I21" i="35"/>
  <c r="D21" i="35"/>
  <c r="D20" i="35" s="1"/>
  <c r="R20" i="35"/>
  <c r="Q20" i="35"/>
  <c r="P20" i="35"/>
  <c r="O20" i="35"/>
  <c r="N20" i="35"/>
  <c r="T20" i="35" s="1"/>
  <c r="M20" i="35"/>
  <c r="L20" i="35"/>
  <c r="K20" i="35"/>
  <c r="J20" i="35"/>
  <c r="I20" i="35"/>
  <c r="S20" i="35" s="1"/>
  <c r="H20" i="35"/>
  <c r="G20" i="35"/>
  <c r="F20" i="35"/>
  <c r="E20" i="35"/>
  <c r="C20" i="35"/>
  <c r="P19" i="35"/>
  <c r="N19" i="35"/>
  <c r="I19" i="35"/>
  <c r="D19" i="35"/>
  <c r="D18" i="35" s="1"/>
  <c r="R18" i="35"/>
  <c r="R17" i="35" s="1"/>
  <c r="R16" i="35" s="1"/>
  <c r="Q18" i="35"/>
  <c r="Q17" i="35" s="1"/>
  <c r="Q16" i="35" s="1"/>
  <c r="P18" i="35"/>
  <c r="O18" i="35"/>
  <c r="N18" i="35"/>
  <c r="T18" i="35" s="1"/>
  <c r="M18" i="35"/>
  <c r="M17" i="35" s="1"/>
  <c r="M16" i="35" s="1"/>
  <c r="M14" i="35" s="1"/>
  <c r="M41" i="35" s="1"/>
  <c r="L18" i="35"/>
  <c r="K18" i="35"/>
  <c r="J18" i="35"/>
  <c r="J17" i="35" s="1"/>
  <c r="J16" i="35" s="1"/>
  <c r="J14" i="35" s="1"/>
  <c r="J41" i="35" s="1"/>
  <c r="I18" i="35"/>
  <c r="S18" i="35" s="1"/>
  <c r="H18" i="35"/>
  <c r="G18" i="35"/>
  <c r="F18" i="35"/>
  <c r="F17" i="35" s="1"/>
  <c r="F16" i="35" s="1"/>
  <c r="F14" i="35" s="1"/>
  <c r="E18" i="35"/>
  <c r="E17" i="35" s="1"/>
  <c r="E16" i="35" s="1"/>
  <c r="E14" i="35" s="1"/>
  <c r="C18" i="35"/>
  <c r="P17" i="35"/>
  <c r="P16" i="35" s="1"/>
  <c r="O17" i="35"/>
  <c r="O16" i="35" s="1"/>
  <c r="L17" i="35"/>
  <c r="L16" i="35" s="1"/>
  <c r="L14" i="35" s="1"/>
  <c r="L41" i="35" s="1"/>
  <c r="K17" i="35"/>
  <c r="K16" i="35" s="1"/>
  <c r="K14" i="35" s="1"/>
  <c r="K41" i="35" s="1"/>
  <c r="H17" i="35"/>
  <c r="H16" i="35" s="1"/>
  <c r="H14" i="35" s="1"/>
  <c r="G17" i="35"/>
  <c r="G16" i="35" s="1"/>
  <c r="G14" i="35" s="1"/>
  <c r="C17" i="35"/>
  <c r="C16" i="35" s="1"/>
  <c r="C14" i="35" s="1"/>
  <c r="Q14" i="35" l="1"/>
  <c r="T36" i="35"/>
  <c r="N35" i="35"/>
  <c r="O14" i="35"/>
  <c r="R14" i="35"/>
  <c r="D17" i="35"/>
  <c r="D16" i="35" s="1"/>
  <c r="D14" i="35" s="1"/>
  <c r="T24" i="35"/>
  <c r="S31" i="35"/>
  <c r="T19" i="35"/>
  <c r="T21" i="35"/>
  <c r="T25" i="35"/>
  <c r="T27" i="35"/>
  <c r="T29" i="35"/>
  <c r="I17" i="35"/>
  <c r="I34" i="35"/>
  <c r="S19" i="35"/>
  <c r="S21" i="35"/>
  <c r="S23" i="35"/>
  <c r="S25" i="35"/>
  <c r="S27" i="35"/>
  <c r="S29" i="35"/>
  <c r="T23" i="35"/>
  <c r="T31" i="35"/>
  <c r="N17" i="35"/>
  <c r="P35" i="35"/>
  <c r="P34" i="35" s="1"/>
  <c r="P33" i="35" s="1"/>
  <c r="P14" i="35" s="1"/>
  <c r="T35" i="35" l="1"/>
  <c r="N34" i="35"/>
  <c r="I33" i="35"/>
  <c r="S33" i="35" s="1"/>
  <c r="S34" i="35"/>
  <c r="S17" i="35"/>
  <c r="I16" i="35"/>
  <c r="T17" i="35"/>
  <c r="N16" i="35"/>
  <c r="T16" i="35" l="1"/>
  <c r="N14" i="35"/>
  <c r="T14" i="35" s="1"/>
  <c r="T41" i="35" s="1"/>
  <c r="S16" i="35"/>
  <c r="I14" i="35"/>
  <c r="N33" i="35"/>
  <c r="T33" i="35" s="1"/>
  <c r="T34" i="35"/>
  <c r="I41" i="35" l="1"/>
  <c r="I45" i="35" s="1"/>
  <c r="S14" i="35"/>
  <c r="S41" i="35" s="1"/>
  <c r="C46" i="15" l="1"/>
  <c r="S14" i="15" l="1"/>
  <c r="S36" i="15"/>
  <c r="T36" i="15" l="1"/>
  <c r="S37" i="15" l="1"/>
  <c r="T37" i="15" l="1"/>
  <c r="S24" i="15"/>
  <c r="T24" i="15"/>
  <c r="C16" i="15" l="1"/>
  <c r="C65" i="15" s="1"/>
  <c r="U38" i="15" l="1"/>
  <c r="V38" i="15"/>
  <c r="V32" i="15" l="1"/>
  <c r="U32" i="15"/>
  <c r="T38" i="15" l="1"/>
  <c r="S38" i="15"/>
  <c r="V11" i="15"/>
  <c r="U11" i="15"/>
  <c r="V26" i="15" l="1"/>
  <c r="U26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C28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C27" i="15"/>
  <c r="T13" i="15"/>
  <c r="S15" i="15"/>
  <c r="T15" i="15"/>
  <c r="H16" i="15"/>
  <c r="R16" i="15"/>
  <c r="C23" i="15"/>
  <c r="E23" i="15"/>
  <c r="F23" i="15"/>
  <c r="G23" i="15"/>
  <c r="H23" i="15"/>
  <c r="J23" i="15"/>
  <c r="K23" i="15"/>
  <c r="L23" i="15"/>
  <c r="M23" i="15"/>
  <c r="O23" i="15"/>
  <c r="P23" i="15"/>
  <c r="Q23" i="15"/>
  <c r="R23" i="15"/>
  <c r="U29" i="15"/>
  <c r="V29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C31" i="15"/>
  <c r="D31" i="15"/>
  <c r="D29" i="15" s="1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H32" i="15"/>
  <c r="M32" i="15"/>
  <c r="R32" i="15"/>
  <c r="S33" i="15"/>
  <c r="T34" i="15"/>
  <c r="S34" i="15"/>
  <c r="S35" i="15"/>
  <c r="I41" i="15"/>
  <c r="D46" i="15"/>
  <c r="D47" i="15"/>
  <c r="D48" i="15"/>
  <c r="C48" i="15" s="1"/>
  <c r="D49" i="15"/>
  <c r="C49" i="15" s="1"/>
  <c r="D50" i="15"/>
  <c r="C50" i="15" s="1"/>
  <c r="D51" i="15"/>
  <c r="C51" i="15" s="1"/>
  <c r="D52" i="15"/>
  <c r="C52" i="15" s="1"/>
  <c r="C70" i="15" s="1"/>
  <c r="D53" i="15"/>
  <c r="C53" i="15" s="1"/>
  <c r="C71" i="15" s="1"/>
  <c r="D54" i="15"/>
  <c r="C54" i="15" s="1"/>
  <c r="C72" i="15" s="1"/>
  <c r="D55" i="15"/>
  <c r="C55" i="15" s="1"/>
  <c r="C73" i="15" s="1"/>
  <c r="E56" i="15"/>
  <c r="F56" i="15"/>
  <c r="G56" i="15"/>
  <c r="H56" i="15"/>
  <c r="T30" i="15" l="1"/>
  <c r="S30" i="15"/>
  <c r="Q26" i="15"/>
  <c r="E26" i="15"/>
  <c r="S27" i="15"/>
  <c r="M26" i="15"/>
  <c r="T27" i="15"/>
  <c r="C66" i="15"/>
  <c r="E32" i="15"/>
  <c r="Q32" i="15"/>
  <c r="T35" i="15"/>
  <c r="L16" i="15"/>
  <c r="P32" i="15"/>
  <c r="D23" i="15"/>
  <c r="L29" i="15"/>
  <c r="H29" i="15"/>
  <c r="S31" i="15"/>
  <c r="P29" i="15"/>
  <c r="F32" i="15"/>
  <c r="T31" i="15"/>
  <c r="L32" i="15"/>
  <c r="G32" i="15"/>
  <c r="C32" i="15"/>
  <c r="C69" i="15" s="1"/>
  <c r="K29" i="15"/>
  <c r="K32" i="15"/>
  <c r="R29" i="15"/>
  <c r="N29" i="15"/>
  <c r="T29" i="15" s="1"/>
  <c r="J29" i="15"/>
  <c r="F29" i="15"/>
  <c r="C29" i="15"/>
  <c r="C68" i="15" s="1"/>
  <c r="O32" i="15"/>
  <c r="J32" i="15"/>
  <c r="Q29" i="15"/>
  <c r="M29" i="15"/>
  <c r="I29" i="15"/>
  <c r="S29" i="15" s="1"/>
  <c r="E29" i="15"/>
  <c r="O29" i="15"/>
  <c r="G29" i="15"/>
  <c r="H57" i="15"/>
  <c r="D56" i="15"/>
  <c r="E57" i="15" s="1"/>
  <c r="N32" i="15"/>
  <c r="I32" i="15"/>
  <c r="D32" i="15"/>
  <c r="E16" i="15"/>
  <c r="F16" i="15"/>
  <c r="Q16" i="15"/>
  <c r="L11" i="15"/>
  <c r="H11" i="15"/>
  <c r="T14" i="15"/>
  <c r="K11" i="15"/>
  <c r="D11" i="15"/>
  <c r="O11" i="15"/>
  <c r="G11" i="15"/>
  <c r="P11" i="15"/>
  <c r="S13" i="15"/>
  <c r="R11" i="15"/>
  <c r="T12" i="15"/>
  <c r="J11" i="15"/>
  <c r="F11" i="15"/>
  <c r="C11" i="15"/>
  <c r="C64" i="15" s="1"/>
  <c r="Q11" i="15"/>
  <c r="M11" i="15"/>
  <c r="I11" i="15"/>
  <c r="E11" i="15"/>
  <c r="C26" i="15"/>
  <c r="C67" i="15" s="1"/>
  <c r="L26" i="15"/>
  <c r="D26" i="15"/>
  <c r="H26" i="15"/>
  <c r="R26" i="15"/>
  <c r="J26" i="15"/>
  <c r="F26" i="15"/>
  <c r="O26" i="15"/>
  <c r="K26" i="15"/>
  <c r="G26" i="15"/>
  <c r="P26" i="15"/>
  <c r="N23" i="15"/>
  <c r="C47" i="15"/>
  <c r="I23" i="15"/>
  <c r="N11" i="15"/>
  <c r="T33" i="15"/>
  <c r="T23" i="15" l="1"/>
  <c r="S23" i="15"/>
  <c r="K16" i="15"/>
  <c r="K10" i="15" s="1"/>
  <c r="K42" i="15" s="1"/>
  <c r="G16" i="15"/>
  <c r="G10" i="15" s="1"/>
  <c r="R10" i="15"/>
  <c r="H10" i="15"/>
  <c r="C10" i="15"/>
  <c r="C59" i="15" s="1"/>
  <c r="F10" i="15"/>
  <c r="L10" i="15"/>
  <c r="L42" i="15" s="1"/>
  <c r="Q10" i="15"/>
  <c r="E10" i="15"/>
  <c r="C56" i="15"/>
  <c r="F57" i="15"/>
  <c r="G57" i="15"/>
  <c r="T32" i="15"/>
  <c r="S32" i="15"/>
  <c r="J16" i="15"/>
  <c r="J10" i="15" s="1"/>
  <c r="J42" i="15" s="1"/>
  <c r="D16" i="15"/>
  <c r="D10" i="15" s="1"/>
  <c r="T22" i="15"/>
  <c r="T21" i="15"/>
  <c r="S22" i="15"/>
  <c r="P16" i="15"/>
  <c r="P10" i="15" s="1"/>
  <c r="S11" i="15"/>
  <c r="T11" i="15"/>
  <c r="D57" i="15" l="1"/>
  <c r="F39" i="15"/>
  <c r="S19" i="15"/>
  <c r="O16" i="15"/>
  <c r="O10" i="15" s="1"/>
  <c r="M16" i="15"/>
  <c r="S18" i="15"/>
  <c r="E39" i="15"/>
  <c r="S21" i="15"/>
  <c r="G39" i="15"/>
  <c r="H39" i="15"/>
  <c r="M10" i="15" l="1"/>
  <c r="M42" i="15" s="1"/>
  <c r="S17" i="15"/>
  <c r="I16" i="15"/>
  <c r="S16" i="15" s="1"/>
  <c r="D39" i="15"/>
  <c r="N26" i="15"/>
  <c r="T28" i="15"/>
  <c r="S28" i="15"/>
  <c r="I26" i="15"/>
  <c r="T18" i="15" l="1"/>
  <c r="N16" i="15"/>
  <c r="I10" i="15"/>
  <c r="S10" i="15" s="1"/>
  <c r="T17" i="15"/>
  <c r="T19" i="15"/>
  <c r="T26" i="15"/>
  <c r="S26" i="15"/>
  <c r="N10" i="15" l="1"/>
  <c r="I42" i="15"/>
  <c r="T16" i="15" l="1"/>
  <c r="T10" i="15"/>
</calcChain>
</file>

<file path=xl/comments1.xml><?xml version="1.0" encoding="utf-8"?>
<comments xmlns="http://schemas.openxmlformats.org/spreadsheetml/2006/main">
  <authors>
    <author>Автор</author>
  </authors>
  <commentLis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Артеева Людмила :</t>
        </r>
        <r>
          <rPr>
            <sz val="9"/>
            <color indexed="81"/>
            <rFont val="Tahoma"/>
            <family val="2"/>
            <charset val="204"/>
          </rPr>
          <t xml:space="preserve">
-50,0 тр - возврат Ядрихинской</t>
        </r>
      </text>
    </comment>
  </commentList>
</comments>
</file>

<file path=xl/sharedStrings.xml><?xml version="1.0" encoding="utf-8"?>
<sst xmlns="http://schemas.openxmlformats.org/spreadsheetml/2006/main" count="1309" uniqueCount="804">
  <si>
    <t>Наименование мероприятий</t>
  </si>
  <si>
    <t>городской бюджет</t>
  </si>
  <si>
    <t xml:space="preserve">Всего </t>
  </si>
  <si>
    <t>окружной бюджет</t>
  </si>
  <si>
    <t>Приложение 9
к Порядку разработки, реализации и оценки эффективности муниципальных программ МО "Городской округ "Город Нарьян-Мар"</t>
  </si>
  <si>
    <t>"Развитие предпринимательства в муниципальном образовании "Городской округ "Город Нарьян-Мар"</t>
  </si>
  <si>
    <t>в тыс. руб.</t>
  </si>
  <si>
    <t>Объем финансирования муниципальной программы</t>
  </si>
  <si>
    <t xml:space="preserve">ОТЧЕТ </t>
  </si>
  <si>
    <t>План за отчетный период</t>
  </si>
  <si>
    <t>% кассового исполнения за отчетный период</t>
  </si>
  <si>
    <t>% фактического исполнения за отчетный период</t>
  </si>
  <si>
    <t>в том числе</t>
  </si>
  <si>
    <t>иные источники</t>
  </si>
  <si>
    <t>1.1.</t>
  </si>
  <si>
    <t>Основное мероприятие:
Реализация мероприятий по поддержке и развитию малого и среднего предпринимательства</t>
  </si>
  <si>
    <t>1.1.1.</t>
  </si>
  <si>
    <t xml:space="preserve">- предоставление грантов начинающим предпринимателям на создание собственного бизнеса </t>
  </si>
  <si>
    <t>1.2.</t>
  </si>
  <si>
    <t>1.2.1.</t>
  </si>
  <si>
    <t>2.1.</t>
  </si>
  <si>
    <t>2.1.1.</t>
  </si>
  <si>
    <t>№</t>
  </si>
  <si>
    <t>Подпрограмма 2 "Популяризация предпринимательской деятельности  в муниципальном образовании "Городской округ "Город Нарьян-Мар"</t>
  </si>
  <si>
    <t>Фактическое исполнение
за отчетный период</t>
  </si>
  <si>
    <t>Кассовое исполнение
за отчетный период</t>
  </si>
  <si>
    <t xml:space="preserve">СВОДНЫЙ ОТЧЕТ </t>
  </si>
  <si>
    <t>Наименование муниципальной программы муниципального образования</t>
  </si>
  <si>
    <t>Развитие предпринимательства в муниципальном образовании "Городской округ "Город Нарьян-Мар", в том числе:</t>
  </si>
  <si>
    <t>Подпрограмма 1 "Осуществление деятельности Администрации МО "Городской округ "Город Нарьян-Мар" в рамках собственных и переданных государственных полномочий"</t>
  </si>
  <si>
    <t>Подпрограмма 2 "Обеспечение деятельности Администрации МО "Городской округ "Город Нарьян-Мар"</t>
  </si>
  <si>
    <t>Подпрограмма 3 "Управление муниципальными финансами МО "Городской округ "Город Нарьян-Мар"</t>
  </si>
  <si>
    <t>Подпрограмма 4 "Управление и распоряжение муниципальным имуществом МО "Городской округ "Город Нарьян-Мар"</t>
  </si>
  <si>
    <t>Совершенствование и развитие муниципального управления в муниципальном образовании "Городской округ "Город Нарьян-Мар", в том числе:</t>
  </si>
  <si>
    <t>Подпрограмма 1 "Организация благоприятных и безопасных условий для проживания граждан"</t>
  </si>
  <si>
    <t>Подпрограмма 2 "Обеспечение безопасности жизнедеятельности населения городского округа "Город Нарьян-Мар"</t>
  </si>
  <si>
    <t>Подпрограмма 6 "Создание дополнительных условий для обеспечения жилищных прав граждан, проживающих в МО "Городской округ "Город Нарьян-Мар"</t>
  </si>
  <si>
    <t>Подпрограмма 3 "Обеспечение безопасности эксплуатации автомобильных дорог местного значения и доступности общественных транспортных услуг"</t>
  </si>
  <si>
    <t>Подпрограмма 4 "Обеспечение предоставления качественных услуг потребителям в сфере жилищно-коммунального хозяйства, степени устойчивости и надежности функционирования коммунальных систем на территории муниципального образования"</t>
  </si>
  <si>
    <t>Подпрограмма 5 "Обеспечение комфортных условий проживания на территории муниципального образования "Городской округ "Город Нарьян-Мар"</t>
  </si>
  <si>
    <t>Повышение уровня жизнеобеспечения и безопасности жизнедеятельности населения муниципального образования "Городской округ "Город Нарьян-Мар", в том числе:</t>
  </si>
  <si>
    <t>Формирование комфортной городской среды в муниципальном образовании "Городской округ "Город Нарьян-Мар", в том числе:</t>
  </si>
  <si>
    <t>Подпрограмма 1 "Приоритетный проект "Формирование комфортной городской среды (благоустройство дворовых и общественных территорий)"</t>
  </si>
  <si>
    <t xml:space="preserve">Подпрограмма 2 "Приоритетный проект "Формирование комфортной городской среды (благоустройство парков)"
</t>
  </si>
  <si>
    <t>Развитие институтов гражданского общества в муниципальном образовании "Городской округ "Город Нарьян-Мар", в том числе:</t>
  </si>
  <si>
    <t>Подпрограмма 1 "Развитие муниципальной системы поддержки некоммерческих организаций и общественных объединений граждан"</t>
  </si>
  <si>
    <t>Подпрограмма 2 "Совершенствование системы территориального общественного самоуправления"</t>
  </si>
  <si>
    <t>Поддержка отдельных категорий граждан муниципального образования "Городской округ "Город Нарьян-Мар", в том числе:</t>
  </si>
  <si>
    <t>Подпрограмма 1 "Поддержка отдельных категорий граждан"</t>
  </si>
  <si>
    <t>Подпрограмма 2 "Пенсионное обеспечение отдельных категорий граждан"</t>
  </si>
  <si>
    <t>Повышение эффективности реализации молодежной политики в муниципальном образовании "Городской округ "Город Нарьян-Мар"</t>
  </si>
  <si>
    <t>Приложение 9</t>
  </si>
  <si>
    <t>к Порядку разработки, реализации</t>
  </si>
  <si>
    <t>и оценки эффективности муниципальных</t>
  </si>
  <si>
    <t>программ МО "Городской округ</t>
  </si>
  <si>
    <t>"Город Нарьян-Мар"</t>
  </si>
  <si>
    <t>(заполняется ежеквартально нарастающим итогом с начала года)</t>
  </si>
  <si>
    <t>№ п/п</t>
  </si>
  <si>
    <t>Кассовое исполнение за отчетный период</t>
  </si>
  <si>
    <t>Фактическое исполнение за отчетный период</t>
  </si>
  <si>
    <t>Всего</t>
  </si>
  <si>
    <t>1.1.2.</t>
  </si>
  <si>
    <t>1.1.3.</t>
  </si>
  <si>
    <t>1.1</t>
  </si>
  <si>
    <t>1.3.</t>
  </si>
  <si>
    <t>1.3.1.</t>
  </si>
  <si>
    <t>1.3.2.</t>
  </si>
  <si>
    <t>1.4.</t>
  </si>
  <si>
    <t>1.4.1.</t>
  </si>
  <si>
    <t>Всего по Подпрограмме 1</t>
  </si>
  <si>
    <t>Всего по Подпрограмме 2</t>
  </si>
  <si>
    <t>Всего по Программе</t>
  </si>
  <si>
    <t>Снос жилищного фонда, непригодного для проживания</t>
  </si>
  <si>
    <t xml:space="preserve"> Основное мероприятие: Повышение качества содержания жилищного фонда</t>
  </si>
  <si>
    <t>Субсидии на компенсацию расходов, связанных с  организацией вывоза стоков из септиков и выгребных ям жилых домов на территории МО "Городской округ "Город Нарьян-Мар"</t>
  </si>
  <si>
    <t>Основное мероприятие: Обеспечение населения города Нарьян-Мара доступными жилищно-коммунальными и бытовыми услугами</t>
  </si>
  <si>
    <t>Субсидии на компенсацию недополученных доходов при оказании населению услуг общественных бань на территории МО "Городской округ "Город Нарьян-Мар"</t>
  </si>
  <si>
    <t>Обеспечение населения города Нарьян-Мара доступными коммунальными услугами</t>
  </si>
  <si>
    <t xml:space="preserve">Основное мероприятие: Мероприятия в сфере обеспечения общественного порядка, профилактика терроризма, экстремизма
</t>
  </si>
  <si>
    <t>Обеспечение общественного порядка, профилактика терроризма, экстремизма</t>
  </si>
  <si>
    <t>2.2.</t>
  </si>
  <si>
    <t>Основное мероприятие: Мероприятия в сфере гражданской обороны и чрезвычайных ситуаций</t>
  </si>
  <si>
    <t>2.2.1.</t>
  </si>
  <si>
    <t>Обеспечение противопаводковых мероприятий</t>
  </si>
  <si>
    <t xml:space="preserve">Выполнение работ по разработке (выравниванию) песка с целью защиты г. Нарьян-Мара от затопления паводковыми водами </t>
  </si>
  <si>
    <t>Осуществление закупок (услуг) по сбору гидрометеорологической информации в период весеннего половодья</t>
  </si>
  <si>
    <t>2.2.2.</t>
  </si>
  <si>
    <t>Мероприятия по предупреждению и ликвидации чрезвычайных ситуаций</t>
  </si>
  <si>
    <t>Осуществление закупок (услуг) предоставляемых предприятиями и организациями для предупреждения и ликвидации последствий ЧС</t>
  </si>
  <si>
    <t>Создание резерва материальных ресурсов для предупреждения  и ликвидации ЧС</t>
  </si>
  <si>
    <t>2.2.3.</t>
  </si>
  <si>
    <t xml:space="preserve">Обеспечение пожарной безопасности </t>
  </si>
  <si>
    <t>Осуществление закупок емкостей (4 шт. объемом на менее 25 м³) в целях обеспечения пожарной безопасности на территории полигона твердых бытовых отходов</t>
  </si>
  <si>
    <t>Осуществление закупок средств малой механизации (бензорез 1 комплект)</t>
  </si>
  <si>
    <t>Подпрограмма  3 "Обеспечение безопасности эксплуатации автомобильных дорог местного значения и доступности общественных транспортных услуг"</t>
  </si>
  <si>
    <t>3.1.</t>
  </si>
  <si>
    <t xml:space="preserve">Основное мероприятие: Обеспечение доступности транспорта общего пользования для населения МО "Городской округ "Город Нарьян-Мар"
</t>
  </si>
  <si>
    <t>3.1.1.</t>
  </si>
  <si>
    <t xml:space="preserve">Расходы на организацию транспортного обслуживания населения автомобильным транспортом по муниципальным маршрутам регулярных перевозок по регулируемым тарифам
</t>
  </si>
  <si>
    <t xml:space="preserve">3.2. </t>
  </si>
  <si>
    <t>Обеспечение содержание автомобильных дорог местного значения</t>
  </si>
  <si>
    <t xml:space="preserve">3.2.1. </t>
  </si>
  <si>
    <t>Содержание объектов дорожного хозяйства</t>
  </si>
  <si>
    <t>Уборка территории и аналогичная деятельность</t>
  </si>
  <si>
    <t>3.3.</t>
  </si>
  <si>
    <t>3.3.1.</t>
  </si>
  <si>
    <t>Обследование и  разработка проектных документаций  на автомобильные дороги местного значения г. Нарьян-Мара</t>
  </si>
  <si>
    <t>3.3.2.</t>
  </si>
  <si>
    <t>Приобретение техники  для обеспечения содержания улично-дорожной сети автомобильных дорог местного значения г. Нарьян-Мара</t>
  </si>
  <si>
    <t xml:space="preserve">Лизинг </t>
  </si>
  <si>
    <t>Приведение улично-дорожной сети и пешеходных переходов в нормативное состояние</t>
  </si>
  <si>
    <t>Устройство тротуаров в районе дома № 43А по ул. им. В.И. Ленина, г. Нарьян-Мар</t>
  </si>
  <si>
    <t>Устройство тротуара по ул. им. В.И. Ленина, д. 50 до ул. Рыбников, г. Нарьян-Мар</t>
  </si>
  <si>
    <t>Устройство тротуара по ул. Ненецкая по четной стороне улицы от перекрестка ул. Ненецкой с ул. Выучейского до перекрестка ул. Ненецкой и ул. Оленной</t>
  </si>
  <si>
    <t>Устройство тротуара по ул. им. В.И. Ленина, д. 5 до ул. Первомайская, д. 34 г. Нарьян-Мар</t>
  </si>
  <si>
    <t>Ремонт междворовых проездов в г. Нарьян-Маре</t>
  </si>
  <si>
    <t>Устройство автомобильной стоянки в районе детского сада "Ромашка" по ул. им. В.В. Сущинского в г. Нарьян-Маре</t>
  </si>
  <si>
    <t>3.3.4.</t>
  </si>
  <si>
    <t>3.4.</t>
  </si>
  <si>
    <t>Всего по Подпрограмме 3</t>
  </si>
  <si>
    <t>Подпрограмма  4 "Обеспечение предоставления качественных услуг потребителям в сфере жилищно-коммунального хозяйства, степени устойчивости и надёжности функционирования коммунальных систем на территории муниципального образования"</t>
  </si>
  <si>
    <t>4.1.</t>
  </si>
  <si>
    <t xml:space="preserve"> Основное мероприятие: Подготовка объектов коммунальной инфраструктуры к осенне-зимнему периоду</t>
  </si>
  <si>
    <t>4.1.1.</t>
  </si>
  <si>
    <t>4.1.2.</t>
  </si>
  <si>
    <t>4.2.</t>
  </si>
  <si>
    <t>Основное мероприятие: Модернизация муниципальных объектов коммунальной инфраструктуры</t>
  </si>
  <si>
    <t>4.2.1.</t>
  </si>
  <si>
    <t>4.3.</t>
  </si>
  <si>
    <t>4.3.1.</t>
  </si>
  <si>
    <t>Всего по Подпрограмме 4</t>
  </si>
  <si>
    <t>5.1.</t>
  </si>
  <si>
    <t xml:space="preserve">Основное мероприятие:
Обеспечение условий для благоприятного проживания и отдыха жителей муниципального образования "Городской округ "Город  Нарьян-Мар"
</t>
  </si>
  <si>
    <t>5.1.1.</t>
  </si>
  <si>
    <t>Организация освещения улиц</t>
  </si>
  <si>
    <t>5.1.2.</t>
  </si>
  <si>
    <t>Санитарное содержание и обустройство территории спортивно-игровых площадок</t>
  </si>
  <si>
    <t>Санитарное содержание территории пешеходной зоны</t>
  </si>
  <si>
    <t>Содержание и ликвидация помойниц</t>
  </si>
  <si>
    <t>Ликвидация несанкционированных свалок</t>
  </si>
  <si>
    <t>Санитарное содержание междворовых проездов</t>
  </si>
  <si>
    <t>5.1.3.</t>
  </si>
  <si>
    <t xml:space="preserve">Организация мероприятий </t>
  </si>
  <si>
    <t>5.1.4.</t>
  </si>
  <si>
    <t>Организация благоустройства и озеленения</t>
  </si>
  <si>
    <t>5.1.5.</t>
  </si>
  <si>
    <t>Содержание (эксплуатация) имущества, находящегося в муниципальной собственности</t>
  </si>
  <si>
    <t>5.1.6.</t>
  </si>
  <si>
    <t>Приобретение и установка элементов праздничного и тематического оформления города Нарьян-Мара</t>
  </si>
  <si>
    <t xml:space="preserve">5.2. </t>
  </si>
  <si>
    <t>5.2.1.</t>
  </si>
  <si>
    <t>Софинансирование содержания мест захоронения участников Великой Отечественной войны, ветеранов боевых действий, участников локальных войн и вооружённых конфликтов</t>
  </si>
  <si>
    <t>5.2.2.</t>
  </si>
  <si>
    <t>Содержание мест захоронения участников Великой Отечественной войны, ветеранов боевых действий, участников локальных войн и вооружённых конфликтов</t>
  </si>
  <si>
    <t>Организация и содержание мест захоронения</t>
  </si>
  <si>
    <t>Всего по Подпрограмме 5</t>
  </si>
  <si>
    <t>Подпрограмма  6 "Создание дополнительных условий для обеспечения жилищных прав граждан, проживающих в МО "Городской округ "Город Нарьян-Мар"</t>
  </si>
  <si>
    <t>6.1.</t>
  </si>
  <si>
    <t>6.1.1.</t>
  </si>
  <si>
    <t>Реализация мероприятий по обеспечению жильем молодых семей</t>
  </si>
  <si>
    <t>6.2.</t>
  </si>
  <si>
    <t xml:space="preserve">Основное мероприятие:
Компенсационные выплаты гражданам, являющимся заемщиками ипотечных кредитов на приобретение (строительство) жилья
</t>
  </si>
  <si>
    <t>6.2.1.</t>
  </si>
  <si>
    <t xml:space="preserve">Жилищные компенсационные выплаты по оплате процентов за пользование кредитом на приобретение (строительство) жилья
</t>
  </si>
  <si>
    <t>Всего по Подпрограмме 6</t>
  </si>
  <si>
    <t>"Совершенствование и развитие муниципального управления в муниципальном образовании "Городской округ "Город Нарьян-Мар"</t>
  </si>
  <si>
    <t>Основное мероприятие:
Финансовое обеспечение деятельности Администрации МО "Городской округ "Город Нарьян-Мар"</t>
  </si>
  <si>
    <t>1.1.1</t>
  </si>
  <si>
    <t>Расходы на содержание органов местного самоуправления и обеспечение их функций</t>
  </si>
  <si>
    <t>- обеспечение деятельности Администрации МО "Городской округ "Город Нарьян-Мар"</t>
  </si>
  <si>
    <t>1.2</t>
  </si>
  <si>
    <t>1.2.1</t>
  </si>
  <si>
    <t>- приобретение цветочной продукции</t>
  </si>
  <si>
    <t>- приобретение венков</t>
  </si>
  <si>
    <t>1.2.2</t>
  </si>
  <si>
    <t>Участие в общественных организациях, объединяющих муниципальные образования общероссийского и международного уровней</t>
  </si>
  <si>
    <t xml:space="preserve">- членские взносы за участие в общественных организациях, объединяющих муниципальные образования общероссийского и международного уровня </t>
  </si>
  <si>
    <t>1.3</t>
  </si>
  <si>
    <t>Основное мероприятие:
Осуществление переданных государственных полномочий</t>
  </si>
  <si>
    <t>1.3.1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</si>
  <si>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</si>
  <si>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2.1</t>
  </si>
  <si>
    <t>Основное мероприятие:
Обеспечение деятельности Администрации МО "Городской округ "Город Нарьян-Мар"</t>
  </si>
  <si>
    <t>2.1.1</t>
  </si>
  <si>
    <t>- обеспечение Администрации МО "Городской округ "Город Нарьян-Мар" услугами связи, подписка на периодические издания</t>
  </si>
  <si>
    <t>- транспортное обеспечение Администрации МО "Городской округ "Город Нарьян-Мар"</t>
  </si>
  <si>
    <t>- обеспечение деятельности МКУ "УГХ г. Нарьян-Мара"</t>
  </si>
  <si>
    <t>- повышение квалификации, подготовка и переподготовка специалистов, участие в семинарах</t>
  </si>
  <si>
    <t>2.2</t>
  </si>
  <si>
    <t>Основное мероприятие:
Освещение деятельности органов местного самоуправления МО "Городской округ "Город Нарьян-Мар"</t>
  </si>
  <si>
    <t>2.2.1</t>
  </si>
  <si>
    <t>Организационно-информационное обеспечение</t>
  </si>
  <si>
    <t>- печать официального бюллетеня МО "Городской округ "Город Нарьян-Мар" "Наш город"</t>
  </si>
  <si>
    <t>- печать сборника нормативных правовых актов Администрации МО "Городской округ "Город Нарьян-Мар"</t>
  </si>
  <si>
    <t>- размещение информации в радиоэфире</t>
  </si>
  <si>
    <t>- размещение информации в телеэфире</t>
  </si>
  <si>
    <t>- размещение информации в общественно-политической газете Ненецкого автономного округа "Няръяна вындер"</t>
  </si>
  <si>
    <t>3.1</t>
  </si>
  <si>
    <t>Основное мероприятие:
Обеспечение деятельности Управления финансов Администрации МО "Городской округ "Город Нарьян-Мар"</t>
  </si>
  <si>
    <t>3.1.1</t>
  </si>
  <si>
    <t>- финансовое обеспечение выполнения функций</t>
  </si>
  <si>
    <t>- расширение и модернизация функционала  автоматизированных систем управления муниципальными финансами</t>
  </si>
  <si>
    <t>3.3</t>
  </si>
  <si>
    <t>Основное мероприятие:
Расходы на исполнение долговых обязательств</t>
  </si>
  <si>
    <t>Обслуживание муниципального долга</t>
  </si>
  <si>
    <t>- расчет расходов на исполнение долговых обязательств</t>
  </si>
  <si>
    <t>4.1</t>
  </si>
  <si>
    <t>Основное мероприятие:
Мероприятия в сфере имущественных и земельных отношений</t>
  </si>
  <si>
    <t>4.1.1</t>
  </si>
  <si>
    <t>Мероприятия по землеустройству и землепользованию</t>
  </si>
  <si>
    <t>- межевание земельных участков по объектам; постановка земельных участков на кадастровый учет; осуществление юридически значимых действий по государственной регистрации права собственности и права хозяйственного ведения на объекты недвижимости, в том числе бесхозяйных объектов недвижимости</t>
  </si>
  <si>
    <t>4.1.2</t>
  </si>
  <si>
    <t>4.2</t>
  </si>
  <si>
    <t>Основное мероприятие:
Формирование и управление муниципальной собственностью</t>
  </si>
  <si>
    <t>Объем финансирования муниципальной программы, тыс. руб.</t>
  </si>
  <si>
    <t>% кассового исполнения за отчетный период (гр. 8/гр. 4*100%)</t>
  </si>
  <si>
    <t>% фактического исполнения за отчетный период (гр. 12/гр. 4*100%)</t>
  </si>
  <si>
    <t>Субсидии местным бюджетам на проведение мероприятий по сносу  домов, признанных в установленном порядке ветхими или аварийными и непригодными для проживания</t>
  </si>
  <si>
    <t>Софинансирование расходных обязательств на проведение мероприятий по сносу  домов, признанных в установленном порядке ветхими или аварийными и непригодными для проживания</t>
  </si>
  <si>
    <t>Проведение мероприятий по сносу, домов, признанных в установленном порядке ветхими или аварийными и непригодными для проживания</t>
  </si>
  <si>
    <t>Страхование от несчастных случаев членов народной дружины МО "Городской округ "Город Нарьян-Мар", участвующим в охране общественного порядка</t>
  </si>
  <si>
    <t>Поставка комплекта пневмодомкратов для проведения аварийно-спасательных работ</t>
  </si>
  <si>
    <t>Разработка ПСД на реконструкцию ул. Заводская в г. Нарьян-Маре</t>
  </si>
  <si>
    <t>Выполнение работ по устройству тротуаров в г. Нарьян-Мар по ул. Калмыкова</t>
  </si>
  <si>
    <t>3.3.5.</t>
  </si>
  <si>
    <t>Субсидии местным бюджетам на софинансирование расходных обязательств по осуществлению дорожной деятельности за счет целевых денежных средств недропользователей в рамках исполнения Соглашений о сотрудничестве</t>
  </si>
  <si>
    <t>Софинансирование расходных обязательств по осуществлению дорожной деятельности за счет средств городского бюджета</t>
  </si>
  <si>
    <t>Обустройство пешеходных переходов в районе образовательных организаций</t>
  </si>
  <si>
    <t>4.4.</t>
  </si>
  <si>
    <t>Основное мероприятие: Региональный проект Ненецкого автономного округа "Чистая вода"</t>
  </si>
  <si>
    <t>4.4.1.</t>
  </si>
  <si>
    <t>Строительство и реконструкция (модернизация) объектов питьевого водоснабжения</t>
  </si>
  <si>
    <t>Реконструкция водовода в г. Нарьян-Маре</t>
  </si>
  <si>
    <t>5.1.7.</t>
  </si>
  <si>
    <t>Подключение объектов городской инфраструктуры к сетям электроснабжения</t>
  </si>
  <si>
    <t>5.1.8.</t>
  </si>
  <si>
    <t xml:space="preserve">Субсидии муниципальным образованиям на софинансирование расходных обязательств по благоустройству территорий за счет целевых денежных средств недропользователей в рамках исполнения Соглашений о сотрудничестве </t>
  </si>
  <si>
    <t>5.1.9.</t>
  </si>
  <si>
    <t>Софинансирование расходных обязательств по благоустройству территорий за счет целевых денежных средств недропользователей в рамках исполнения Соглашений о сотрудничестве</t>
  </si>
  <si>
    <t>Устройство тротуаров с автостоянкой между многоквартирным домом № 29 по ул. Ленина и школой № 1</t>
  </si>
  <si>
    <t>6.3.</t>
  </si>
  <si>
    <t>Основное мероприятие:  Создание  в муниципальном образовании "Городской округ "Город Нарьян-Мар" дополнительных условий для расселения граждан из жилых помещений в домах, признанных аварийными</t>
  </si>
  <si>
    <t>2.3</t>
  </si>
  <si>
    <t>2.3.1</t>
  </si>
  <si>
    <t>Расходы на обеспечение деятельности МКУ "Управление городского хозяйства г.Нарьян-Мара"</t>
  </si>
  <si>
    <t>2.3.1.</t>
  </si>
  <si>
    <t>Ответственный исполнитель: управление жилищно-коммунального хозяйства</t>
  </si>
  <si>
    <t>1.4.2.</t>
  </si>
  <si>
    <t>Подключение жилого дома № 2 по ул. Комсомольская к сетям центрального водоснабжения</t>
  </si>
  <si>
    <t>Проведение технологической экспертизы установленного оборудования объекта капитального строительства "Реконструкция II очереди канализационных очистных сооружений в г. Нарьян-Маре"</t>
  </si>
  <si>
    <t>Основное мероприятие:   Участие в организации деятельности по сбору (в том числе раздельному сбору), транспортиро-ванию, обработке, утилизации, обезвреживанию, захоронению твердых коммунальных отходов</t>
  </si>
  <si>
    <t>Субсидии местным бюджетам на софинансирование расходных обязательств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</t>
  </si>
  <si>
    <t>Софинансирование расходных обязательств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</t>
  </si>
  <si>
    <t>Поставка быстровозводимого пневмокаркасного модуля (палатки) с системой жизнеобеспечения</t>
  </si>
  <si>
    <t>Приобретение и установка, техническое обслуживание и сопровождение системы автоматизации ГЛОНАС</t>
  </si>
  <si>
    <t>Приобретение дополнительного оборудования для МКМ 1904</t>
  </si>
  <si>
    <t>Приобретение автотранспортной техники ПУМ-4853 на базе трактора Беларус 82.1 с щеточным оборудованием</t>
  </si>
  <si>
    <t>Реконструкция ул. Полярная в г. Нарьян-Маре</t>
  </si>
  <si>
    <t xml:space="preserve">Субсидии местным бюджетам на софинансирование расходных обязательств по осуществлению дорожной деятельности </t>
  </si>
  <si>
    <t xml:space="preserve">Софинансирование расходных обязательств по осуществлению дорожной деятельности </t>
  </si>
  <si>
    <t>План на отчетный период</t>
  </si>
  <si>
    <t>% кассового исполнения за отчетный период
(гр.8 / гр.4 х 100%)</t>
  </si>
  <si>
    <t>% фактического исполнения за отчетный период
(гр.12 / гр.4 х 100%)</t>
  </si>
  <si>
    <t>Финансовое обеспечение проведения юбилейных, праздничных и иных мероприятий</t>
  </si>
  <si>
    <t>- приобретение сувенирной и полиграфической продукции</t>
  </si>
  <si>
    <t>Основное мероприятие:
Обеспечение деятельности подведомственных казенных учреждений МО "Городской округ "Город Нарьян-Мар"</t>
  </si>
  <si>
    <t>2.4</t>
  </si>
  <si>
    <t>Основное мероприятие:
Мероприятия в сфере информатизации</t>
  </si>
  <si>
    <t>2.4.1.</t>
  </si>
  <si>
    <t>Внедрение и сопровождение информационных систем и программного обеспечения</t>
  </si>
  <si>
    <t>Оценка недвижимости, признание прав и регулирование отношений по государственной и муниципальной собственности</t>
  </si>
  <si>
    <t>Подпрограмма 1 "Развитие предпринимательства и торговли в муниципальном образовании "Городской округ "Город Нарьян-Мар"</t>
  </si>
  <si>
    <t>Монтаж распределительного шкафа на объекте размещения отходов г. Нарьян-Мара</t>
  </si>
  <si>
    <t>Аттестационный контроль режимно-секретного подразделения Администрации МО "Городской округ "Город Нарьян-Мар"</t>
  </si>
  <si>
    <t>Региональный проект Ненецкого автономного округа "Дорожная сеть"</t>
  </si>
  <si>
    <t>3.4.1.</t>
  </si>
  <si>
    <t>Реконструкция ул. Авиаторов в г. Нарьян-Маре (1 этап)</t>
  </si>
  <si>
    <t>Реализация мероприятий по благоустройству территории муниципального образования</t>
  </si>
  <si>
    <t>-  проведение конкурса на лучшее новогоднее оформление</t>
  </si>
  <si>
    <t>ответственный исполнитель</t>
  </si>
  <si>
    <t>ОБУиО</t>
  </si>
  <si>
    <t xml:space="preserve">- приобретение продуктов питания </t>
  </si>
  <si>
    <t>- оказание услуг общественного питания, связанных с проведением торжественных приемов в органах МСУ</t>
  </si>
  <si>
    <t>МКУ УГХ</t>
  </si>
  <si>
    <t>2.4.2</t>
  </si>
  <si>
    <t>Комплексная автоматизация бюджетного процесса</t>
  </si>
  <si>
    <t>УФ</t>
  </si>
  <si>
    <t>УМИиЗО</t>
  </si>
  <si>
    <t>Энергопотребление КНС объекта "Перевод на полное благоустройство жилых домов п. Новый в г. Нарьян-Маре"</t>
  </si>
  <si>
    <t>Подключение жилых домов к централизованной системе водоотведения, к сетям центрального водоснабжения</t>
  </si>
  <si>
    <t>Субсидии в целях финансового обеспечения (возмещения) затрат, возникающих в связи с оказанием населению услуг общественных, бань на территории муниципального образования "Городской округ "Город Нарьян-Мар"</t>
  </si>
  <si>
    <t>Финансовое обеспечение (возмещение) затрат, возникающих в связи с оказанием населению услуг общественных бань</t>
  </si>
  <si>
    <t>Изготовление (приобретение) печатной продукции по вопросам гражданской обороны, чрезвычайным ситуациям и антитеррористической безопасности</t>
  </si>
  <si>
    <t xml:space="preserve">Создание резерва материальных ресурсов для предупреждения и ликвидации ЧС </t>
  </si>
  <si>
    <t>Оказание услуг по организации обучения неработающего населения МО "Городской округ "Город Нарьян-Мар" основам гражданской обороны</t>
  </si>
  <si>
    <t>Содержание и обслуживание местной автоматизированной системы централизованного оповещения гражданской обороны в муниципальном образовании "Городской округ "Город Нарьян-Мар"</t>
  </si>
  <si>
    <t>2.3.</t>
  </si>
  <si>
    <t>Основное мероприятие: "Обеспечение безопасности информации и режимно-секретные мероприятия"</t>
  </si>
  <si>
    <t>Мероприятия по защите государственной тайны</t>
  </si>
  <si>
    <t>1.5.</t>
  </si>
  <si>
    <t>1.5.1.</t>
  </si>
  <si>
    <t>Инженерные изыскания для подготовки документации по проектированию и планировке участка дороги по ул. Мира г. Нарьян-Мара</t>
  </si>
  <si>
    <t>Приобретение тары для временного размещения твердых коммунальных отходов</t>
  </si>
  <si>
    <t xml:space="preserve">Основное мероприятие:
Организация ритуальных услуг и обеспечение работ по благоустройству и содержанию общественных мест захоронения на территории муниципального образования "Городской округ "Город Нарьян-Мар" 
</t>
  </si>
  <si>
    <t>Ответственный исполнитель: Управление жилищно-коммунального хозяйства Администрации МО "Городской Округ "Город Нарьян-Мар"</t>
  </si>
  <si>
    <t xml:space="preserve">Объем финансирования муниципальной программы </t>
  </si>
  <si>
    <t>%% фактического исполнения за отчетный период</t>
  </si>
  <si>
    <t xml:space="preserve">в том числе </t>
  </si>
  <si>
    <t>Расходы на обеспечение деятельности МКУ "Чистый город"</t>
  </si>
  <si>
    <t>Содержание площадок для выгула домашних животных</t>
  </si>
  <si>
    <t>Устройство стендов для обустройства общественных зон</t>
  </si>
  <si>
    <t>Материальное стимулирование народных дружинников за участие в охране общественного порядка на территории муниципального образования "Городской округ "Город Нарьян-Мар"</t>
  </si>
  <si>
    <t>Содержание пожарных водоемов</t>
  </si>
  <si>
    <t>2.2.4.</t>
  </si>
  <si>
    <t>Мероприятия в области гражданской обороны</t>
  </si>
  <si>
    <t>3.2.</t>
  </si>
  <si>
    <t>Основное мероприятие: Обеспечение условий для приведения улично-дорожной сети и транспортной инфраструктуры города в соответствии со стандартами качества и требованиями безопасной эксплуатации</t>
  </si>
  <si>
    <t>3.2.1.</t>
  </si>
  <si>
    <t>Приобретение   техники</t>
  </si>
  <si>
    <t>Основное мероприятие: "Обеспечение деятельности подведомственных казенных учреждений муниципального образования "Городской округ "Город Нарьян-Мар"</t>
  </si>
  <si>
    <t>Содержание спортивных и детских игровых площадок (комплексов)</t>
  </si>
  <si>
    <t>Содержание мест захоронения</t>
  </si>
  <si>
    <t>Субсидия в целях финансового возмещения затрат, возникающих в связи с оказанием гарантированного перечня услуг по погребению на территории муниципального образования "Городской округ "Город Нарьян-Мар"</t>
  </si>
  <si>
    <t>Финансовое возмещение затрат, возникающих в связи с оказанием гарантированного перечня услуг по погребению на территории муниципального образования "Городской округ "Город Нарьян-Мар"</t>
  </si>
  <si>
    <t>Обеспечение расходных обязательств прошлых лет - оплата судебных расходов</t>
  </si>
  <si>
    <t>Оплата по исполнительному листу по объекту строительства "Строительство блочных локальных очистных сооружений (БЛОС) по ул. Бондарная в г. Нарьян-Маре"</t>
  </si>
  <si>
    <t>Оказание услуг по изготовлению (приобретению) печатной продукции по вопросам гражданской обороны и защиты населения</t>
  </si>
  <si>
    <t>3.2.2.</t>
  </si>
  <si>
    <t>3.2.3.</t>
  </si>
  <si>
    <t>Приобретение материалов для контейнерных площадок</t>
  </si>
  <si>
    <t>Обустройство площади Ленина</t>
  </si>
  <si>
    <t>Приобретение уличных светодинамических елей</t>
  </si>
  <si>
    <t>Декоративное оформление города Нарьян-Мара</t>
  </si>
  <si>
    <t>Технологическое присоединение к электрическим сетям</t>
  </si>
  <si>
    <t>Приобретение элементов спортивных и детских игровых площадок (комплексов)</t>
  </si>
  <si>
    <t>Технологическое присоединение жилых домов к централизованным системам теплоснабжения</t>
  </si>
  <si>
    <t>1.3.3.</t>
  </si>
  <si>
    <t>Капитальный ремонт тепловой сети ТС от ТК 26/7 до т. Б в районе ж. д. №52 а по ул. Ленина</t>
  </si>
  <si>
    <t>Капитальный ремонт резервуара очищенной питьевой воды V=35 м3 котельной №13 Нарьян-Марского МУ ПОК и ТС</t>
  </si>
  <si>
    <t>Капитальный ремонт резервуара очищенной питьевой воды V=50 м3 котельной №26 Нарьян-Марского МУ ПОК и ТС</t>
  </si>
  <si>
    <t>Капитальный ремонт котлов № 1 и № 2 котельной № 15 Нарьян-Марского МУ ПОК и ТС</t>
  </si>
  <si>
    <t>Приобретение оборудования (котел с комплектующими) для пополнения аварийного запаса для котельной № 14</t>
  </si>
  <si>
    <t>Приобретение материалов (трубной продукции) для пополнения аварийного запаса</t>
  </si>
  <si>
    <t>Приобретение и установка малых архитектурных форм на общественных территориях города Нарьян-Мара</t>
  </si>
  <si>
    <t xml:space="preserve"> </t>
  </si>
  <si>
    <t>Реконструкция автомобильной дороги по ул. Заводская в г. Нарьян-Маре</t>
  </si>
  <si>
    <t>3.3.3.</t>
  </si>
  <si>
    <t>Субсидии местным бюджетам на софинансирование расходных обязательств по осуществлению дорожной деятельности</t>
  </si>
  <si>
    <t>Софинансирование расходных обязательств по осуществлению дорожной деятельности</t>
  </si>
  <si>
    <t>Ремонт автомобильных дорог общего пользования местного значения по ул. Первомайская, ул. Рыбников</t>
  </si>
  <si>
    <t>Субсидии местным бюджетам на софинансирование расходных обязательств по организации в границах поселений, городского округа электро-, тепло- и водоснабжения населения, водоотведения в части подготовки объектов коммунальной инфраструктуры к осенне-зимнему периоду</t>
  </si>
  <si>
    <t>Софинансирование расходных обязательств по организации в границах поселений, городского округа электро-, тепло- и водоснабжения населения, водоотведения в части подготовки объектов коммунальной инфраструктуры к осенне-зимнему периоду</t>
  </si>
  <si>
    <t>УОИО</t>
  </si>
  <si>
    <t>НКО</t>
  </si>
  <si>
    <t>правовое управление
(администр. комиссия)</t>
  </si>
  <si>
    <t>правовое управление
(отдел КДН)</t>
  </si>
  <si>
    <t>Отчет</t>
  </si>
  <si>
    <t xml:space="preserve">МО "Городской округ "Город Нарьян-Мар"    </t>
  </si>
  <si>
    <t>"Развитие институтов гражданского общества в муниципальном образовании "Городской округ "Город Нарьян-Мар"</t>
  </si>
  <si>
    <t>Основное мероприятие 1. Оказание поддержки некоммерческим организациям в реализации гражданских инициатив и стимулирование участия населения в осуществлении местного самоуправления</t>
  </si>
  <si>
    <t>Финансовая поддержка территориального общественного самоуправления</t>
  </si>
  <si>
    <r>
      <t>Отчет</t>
    </r>
    <r>
      <rPr>
        <b/>
        <vertAlign val="superscript"/>
        <sz val="13"/>
        <color theme="1"/>
        <rFont val="Times New Roman"/>
        <family val="1"/>
        <charset val="204"/>
      </rPr>
      <t xml:space="preserve"> </t>
    </r>
  </si>
  <si>
    <t>об исполнении мероприятий муниципальной программы</t>
  </si>
  <si>
    <t>МО "Городской округ "Город Нарьян-Мар"</t>
  </si>
  <si>
    <t>Ответственный исполнитель ________________________________________________</t>
  </si>
  <si>
    <t xml:space="preserve">Управление организационно-информационного обеспечения </t>
  </si>
  <si>
    <t>Объем финансирования муниципальной программы, тыс руб.</t>
  </si>
  <si>
    <t xml:space="preserve">План на отчетный период  </t>
  </si>
  <si>
    <t>Кассовое исполнение</t>
  </si>
  <si>
    <t>Фактическое исполнение</t>
  </si>
  <si>
    <r>
      <t>за отчетный период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</si>
  <si>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за отчетный период</t>
    </r>
    <r>
      <rPr>
        <vertAlign val="superscript"/>
        <sz val="10"/>
        <color theme="1"/>
        <rFont val="Times New Roman"/>
        <family val="1"/>
        <charset val="204"/>
      </rPr>
      <t>3</t>
    </r>
  </si>
  <si>
    <t>тыс. руб.</t>
  </si>
  <si>
    <t>1.1 Основное мероприятие: выплаты, осуществляемые в рамках предоставления мер поддержки отдельным категориям граждан</t>
  </si>
  <si>
    <t>1.1.2</t>
  </si>
  <si>
    <t>1.1.3</t>
  </si>
  <si>
    <t>1.1.4</t>
  </si>
  <si>
    <t>1.1.5</t>
  </si>
  <si>
    <t>1.1.6</t>
  </si>
  <si>
    <t>1.1.7</t>
  </si>
  <si>
    <t xml:space="preserve">Подпрограмма 2 " Пенсионное обеспечение отдельных категорий граждан" </t>
  </si>
  <si>
    <t>"Повышение эффективности реализации молодежной политики в МО "Городской округ "Город Нарьян-Мар"</t>
  </si>
  <si>
    <t>Ответственный исполнитель:</t>
  </si>
  <si>
    <t xml:space="preserve">План на отчетный период </t>
  </si>
  <si>
    <t>1. Основное мероприятие: формирование системы продвижения инициативной и талантливой молодежи</t>
  </si>
  <si>
    <t>1.2 Мероприятия, направленные на поддержку и социализацию молодежи</t>
  </si>
  <si>
    <t>2. Основное мероприятие: военно-патриотическое воспитание молодежи</t>
  </si>
  <si>
    <t>2.1 Организация досугово-спортивных мероприятий</t>
  </si>
  <si>
    <t>2.1.2</t>
  </si>
  <si>
    <t>2.2 Реализация мероприятий, направленных на исполнение социальных обязательств и развитие добровольчества</t>
  </si>
  <si>
    <t>3</t>
  </si>
  <si>
    <t>3. Основное мероприятие: формирование здорового образа жизни, профилактика асоциальных проявлений в молодежной среде</t>
  </si>
  <si>
    <t>3.1 Информационно-просветительская профилактика</t>
  </si>
  <si>
    <t>3.2</t>
  </si>
  <si>
    <t>3.2 Коррекционная профилактика асоциальных проявлений</t>
  </si>
  <si>
    <t>3.2.1</t>
  </si>
  <si>
    <t>3.2.2</t>
  </si>
  <si>
    <t>Приобретение наградной атрибутики</t>
  </si>
  <si>
    <t>- приобретение подарочной, сувенирной продукции для проведения конкурсов</t>
  </si>
  <si>
    <t>Мероприятия, направленные на содержание муниципального жилищного фонда и административных зданий</t>
  </si>
  <si>
    <t>- организация содержания муниципального жилищного фонда</t>
  </si>
  <si>
    <t>- мероприятия, направленные на содержание административных зданий и помещений</t>
  </si>
  <si>
    <t xml:space="preserve">Основное мероприятие: Проведение мероприятий по сносу домов, признанных в установленном порядке ветхими или аварийными и непригодными для проживания
</t>
  </si>
  <si>
    <t>6.4.</t>
  </si>
  <si>
    <t>6.4.1.</t>
  </si>
  <si>
    <t>6.4.2.</t>
  </si>
  <si>
    <t>% кассового исполнения за отчетный период                        (гр.8 / гр.4 * 100), %</t>
  </si>
  <si>
    <t>% фактического исполнения за отчетный период                                  (гр.12 / гр.4 * 100), %</t>
  </si>
  <si>
    <t>% кассового исполнения за отчетный период (гр.8 / гр.4 * 100), %</t>
  </si>
  <si>
    <t>% фактического исполнения за отчетный период (гр.12 / гр.4 * 100), %</t>
  </si>
  <si>
    <t>1.1.4.</t>
  </si>
  <si>
    <t>Оплата по исполнительному листу по муниципальному контракту на выполнение работ по сносу многоквартирного жилого дома по адресу ул. Рыбников, д. 4</t>
  </si>
  <si>
    <t>Актуализация схемы водоснабжения и водоотведения муниципального образования "Городской округ "Город Нарьян-Мар" Ненецкого автономного округа до 2028 года</t>
  </si>
  <si>
    <t>кто представил данные</t>
  </si>
  <si>
    <t>УД+ОБУиО</t>
  </si>
  <si>
    <t>Основное мероприятие:
Обеспечение проведения и участие в праздничных и официальных мероприятиях</t>
  </si>
  <si>
    <t>Материально-техническое и транспортное обеспечение органов местного самоуправления</t>
  </si>
  <si>
    <t>- обеспечение Администрации МО "Городской округ "Город Нарьян-Мар" основными средствами, материальными запасами, программным обеспечением</t>
  </si>
  <si>
    <t>МКУ УГХ,
УОИО</t>
  </si>
  <si>
    <t>УОИО, МКУ УГХ</t>
  </si>
  <si>
    <t>МКУ УГХ,
УФ</t>
  </si>
  <si>
    <t>УМИиЗО,
МКУ УГХ</t>
  </si>
  <si>
    <t>ЖКХ,
МКУ УГХ</t>
  </si>
  <si>
    <t>по отчету УФ "Отчет о финансовом обеспечении реализации мун. программ"
(Прил.12 к Порядку № 453)</t>
  </si>
  <si>
    <t>3.2.4.</t>
  </si>
  <si>
    <t>Оплата по исполнительному листу по объекту "Реконструкция ул. Авиаторов в г. Нарьян-Маре (I этап)"</t>
  </si>
  <si>
    <t>Капитальный ремонт водопроводного колодца ВК 53, расположенного на пересечении улиц им. В.И. .Ленина и им. И.П. Выучейского г. Нарьян-Мар, НАО</t>
  </si>
  <si>
    <t>Приобретение материалов и оборудования для пополнения аварийного запаса материально-технических средств</t>
  </si>
  <si>
    <t xml:space="preserve">об исполнении мероприятий муниципальной программы                         </t>
  </si>
  <si>
    <t>"Поддержка отдельных категорий граждан муниципального образования "Городской округ "Город Нарьян-Мар"</t>
  </si>
  <si>
    <t>1.1 Мероприятия, направленные на самореализацию молодежи</t>
  </si>
  <si>
    <t>1.1.1. Семинар "Школа лидеров"</t>
  </si>
  <si>
    <t>1.1.3. Проведение игр КВН в г. Нарьян-Маре</t>
  </si>
  <si>
    <t>молодежь</t>
  </si>
  <si>
    <t>МУ</t>
  </si>
  <si>
    <t>предпринимательство</t>
  </si>
  <si>
    <t>гражданские общества</t>
  </si>
  <si>
    <t>ЖКХ</t>
  </si>
  <si>
    <t>ФКГС</t>
  </si>
  <si>
    <t>отдельные категории граждан</t>
  </si>
  <si>
    <t>вода</t>
  </si>
  <si>
    <t>ВСЕГО</t>
  </si>
  <si>
    <t>ОБ</t>
  </si>
  <si>
    <t>ГБ</t>
  </si>
  <si>
    <t>разница</t>
  </si>
  <si>
    <t xml:space="preserve">об исполнении муниципальных программ муниципального образования "Городской округ "Город Нарьян-Мар" </t>
  </si>
  <si>
    <t xml:space="preserve">об исполнении мероприятий муниципальной программы муниципального образования "Городской округ "Город Нарьян-Мар" </t>
  </si>
  <si>
    <t>Ответственный исполнитель: управление экономического и инвестиционного развития Администрации муниципального образования "Городской округ "Город Нарьян-Мар"</t>
  </si>
  <si>
    <t>Предоставление грантов в форме субсидий начинающим субъектам малого и среднего предпринимательства</t>
  </si>
  <si>
    <t>Предоставление субсидий субъектам малого и среднего предпринимательства на возмещение части затрат на приобретение и доставку имущества</t>
  </si>
  <si>
    <t>- субсидия на возмещение части затрат на приобретение и доставку имущества</t>
  </si>
  <si>
    <t>Предоставление субсидий субъектам малого и среднего предпринимательства на возмещение части затрат на аренду нежилых зданий и помещений</t>
  </si>
  <si>
    <t>- субсидия на возмещение части затрат на аренду нежилых зданий и помещений</t>
  </si>
  <si>
    <t>1.1.5.</t>
  </si>
  <si>
    <t>Предоставление субсидий субъектам малого и среднего предпринимательства на возмещение части затрат на на приобретение и доставку расходных материалов</t>
  </si>
  <si>
    <t>- субсидия на возмещение части затрат на приобретение и доставку расходных материалов</t>
  </si>
  <si>
    <t>1.1.6.</t>
  </si>
  <si>
    <t>Предоставление субсидий субъектам малого и среднего предпринимательства на возмещение части затрат на подготовку, переподготовку и повышение квалификации кадров</t>
  </si>
  <si>
    <t>- субсидия на возмещение части затрат на подготовку, переподготовку и повышение квалификации кадров</t>
  </si>
  <si>
    <t>Подпрограмма 2 "Популяризация предпринимательской деятельности в муниципальном образовании "Городской округ "Город Нарьян-Мар"</t>
  </si>
  <si>
    <t>Основное мероприятие:
Повышение привлекательности предпринимательской деятельности</t>
  </si>
  <si>
    <t>Предоставление гранта в форме субсидии победителям конкурса на лучшее новогоднее оформление</t>
  </si>
  <si>
    <t>инициативные
платежи</t>
  </si>
  <si>
    <t>ИН.ИСТ.</t>
  </si>
  <si>
    <t>Гранты в форме субсидий на реализацию социально значимых проектов социально ориентированных некоммерческих организаций</t>
  </si>
  <si>
    <t>Предоставление на конкурсной основе грантов в форме субсидий на реализацию социально значимых проектов социально ориентированных некоммерческих организаций</t>
  </si>
  <si>
    <t>Гранты в форме субсидий на организацию деятельности социально ориентированных некоммерческих организаций</t>
  </si>
  <si>
    <t>Предоставление на конкурсной основе грантов в форме субсидий на организацию деятельности социально ориентированных некоммерческих организаций</t>
  </si>
  <si>
    <t>Итого по подпрограмме 1</t>
  </si>
  <si>
    <t>Мероприятия, направленные на развитие и поддержку территориального общественного самоуправления</t>
  </si>
  <si>
    <t>Предоставление выплаты председателям территориальных общественных сумоуправлений в муниципальном образовании Городской округ Город Нарьян-Мар</t>
  </si>
  <si>
    <t>2.1.4</t>
  </si>
  <si>
    <t>Гранты в форме субсидий на реализацию социально значимых проектов, направленных на развитие территориального общественного самоуправления</t>
  </si>
  <si>
    <t>Предоставление территориальным общественным самоуправлениям на конкурсной основе грантов в форме субсидий на реализацию социально значимых проектов, направленных на развитие территориального общественного самоуправления</t>
  </si>
  <si>
    <t>2.1.5</t>
  </si>
  <si>
    <t>Гранты в форме субсидий на организацию деятельности территориальных общественных самоуправлений</t>
  </si>
  <si>
    <t>Предоставление грантов в форме субсидий на организацию деятельности территориальных общественных самоуправлений</t>
  </si>
  <si>
    <t>Гранты в форме субсидий победителям конкурса Лучшее территориальное общественное самоуправление города Нарьян-Мара</t>
  </si>
  <si>
    <t>Предоставление грантов в форме субсидий победителям конкурса Лучшее территориальное общественное самоуправление города Нарьян-Мара</t>
  </si>
  <si>
    <t>Итого по подпрограмме 2</t>
  </si>
  <si>
    <t>Всего по программе</t>
  </si>
  <si>
    <t>1.1.9</t>
  </si>
  <si>
    <t>2.1 Основное мероприятие: выплата пенсий за выслугу лет</t>
  </si>
  <si>
    <t>УД</t>
  </si>
  <si>
    <t>Исполнение судебных актов</t>
  </si>
  <si>
    <t>Компенсация расходов, связанных с  организацией вывоза стоков из септиков и выгребных ям</t>
  </si>
  <si>
    <t>Ремонт автомобильной дороги по ул. Авиаторов в г. Нарьян-Маре (пересечение с ул. Ленина до ул. Октябрьской)</t>
  </si>
  <si>
    <t>Обустройство ливневой канализации</t>
  </si>
  <si>
    <t>4.2.2.</t>
  </si>
  <si>
    <t>4.2.3.</t>
  </si>
  <si>
    <t>Обеспечение мероприятий по модернизации систем коммунальной инфраструктуры за счет средств городского бюджета</t>
  </si>
  <si>
    <t>Техническое перевооружение котельной № 14 по ул. Рабочая, 18А</t>
  </si>
  <si>
    <t>4.2.4.</t>
  </si>
  <si>
    <t>4.2.5.</t>
  </si>
  <si>
    <t>Субсидии местным бюджетам на софинансирование расходных обязательств по организации в границах поселений, городского округа электро-, тепло- и водоснабжения населения, водоотведения в части проведения капитального ремонта линейных объектов инженерной инфраструктуры</t>
  </si>
  <si>
    <t>Софинансирование расходных обязательств по организации в границах поселений, городского округа электро-, тепло- и водоснабжения населения, водоотведения в части проведения капитального ремонта линейных объектов инженерной инфраструктуры</t>
  </si>
  <si>
    <t>Приобретение декоративного элемента для новогоднего оформления входной группы площади Марад сей г. Нарьян-Мара</t>
  </si>
  <si>
    <t>Устройство информационных стендов</t>
  </si>
  <si>
    <t>6.3.1.</t>
  </si>
  <si>
    <t>6.3.2.</t>
  </si>
  <si>
    <t>6.4.3.</t>
  </si>
  <si>
    <t>инициативные платежи</t>
  </si>
  <si>
    <t xml:space="preserve">"Формирование комфортной городской среды в муниципальном образовании "Городской округ "Город Нарьян-Мар" </t>
  </si>
  <si>
    <t>5.2.3.</t>
  </si>
  <si>
    <t>административный центр</t>
  </si>
  <si>
    <t>ИН.ПЛАТ.</t>
  </si>
  <si>
    <t>1.1.8.</t>
  </si>
  <si>
    <t>Предоставление грантов в форме субсидий на расширение и развитие бизнеса субъектам малого и среднего предпринимательства</t>
  </si>
  <si>
    <t>- предоставление грантов на расширение и развитие бизнеса субъектам малого и среднего предпринимательства</t>
  </si>
  <si>
    <t>- разработка и сопровождение сайта - специальный дизайн</t>
  </si>
  <si>
    <t>УМИ, в т.ч.</t>
  </si>
  <si>
    <t>Обеспечение расходных обязательств прошлых лет - исполнение решений суда</t>
  </si>
  <si>
    <t>Субсидия в целях возмещения недополученных доходов, возникающих в связи с оказанием населению услуг общественных бань на территории муниципального образования "Городской округ "Город Нарьян-Мар"</t>
  </si>
  <si>
    <t>Региональный проект "Переселение граждан из жилищного фонда, признанного непригодным для проживания и/или с высоким уровнем износа"</t>
  </si>
  <si>
    <t>Оказание финансовой поддержки бюджетам муниципальных образований на проведение мероприятий по сносу домов, признанных в установленном порядке ветхими или аварийными и непригодными для проживания</t>
  </si>
  <si>
    <t>1.5.2.</t>
  </si>
  <si>
    <t>Софинансирование расходных обязательств на финансовую поддержку бюджетам муниципальных образований на проведение мероприятий по сносу домов, признанных в установленном порядке ветхими или аварийными и непригодными для проживания</t>
  </si>
  <si>
    <t>Обеспечение деятельности народной дружины МО "Городской округ "Город Нарьян-Мар"</t>
  </si>
  <si>
    <t>Создание муниципальной системы оповещения населения об опасностях и чрезвычайных сиryациях</t>
  </si>
  <si>
    <t>Разработка проектно-сметной документации на "Строительство автомобильных дорог в районе кадастровых кварталов 83:00:050017 и 83:00:050029 в г. Нарьян-Маре"</t>
  </si>
  <si>
    <t xml:space="preserve">Разработка проектно-сметной документации на "Строительство автомобильных дорог в районе кадастровых кварталов 83:00:050601, 83:00:050602 и 83:00:050702  в г. Нарьян-Маре"
</t>
  </si>
  <si>
    <t>Приобретение светофоров</t>
  </si>
  <si>
    <t>Обустройство остановочных пунктов общественного пассажирского транспорта в г. Нарьян-Маре</t>
  </si>
  <si>
    <t>Устройство искусственных дорожных неровностей</t>
  </si>
  <si>
    <t>Обустройство автобусной остановки "ул. Аэродромная" в микрорайоне "Старый аэропорт"</t>
  </si>
  <si>
    <t>3.2.5.</t>
  </si>
  <si>
    <t>Приобретение коммунальной техники</t>
  </si>
  <si>
    <t>Капитальный ремонт автомобильной дороги общего пользования местного значения на полигон ТБО</t>
  </si>
  <si>
    <t xml:space="preserve">Приобретение и установка отапливаемых павильонов на автобусных остановках
</t>
  </si>
  <si>
    <t>3.2.6.</t>
  </si>
  <si>
    <t>Субсидии местным бюджетам на софинансирование строительства и реконструкции автомобильных дорог местного значения</t>
  </si>
  <si>
    <t>Софинансирование строительства и реконструкции автомобильных дорог местного значения</t>
  </si>
  <si>
    <t>Ремонт автомобильных дорог общего пользования местного значения по ул. Авиаторов, ул. Хатанзейского</t>
  </si>
  <si>
    <t>Подготовка объектов коммунальной инфраструктуры к осенне-зимнему периоду:</t>
  </si>
  <si>
    <t>Капитальный ремонт котла №1 котельной №23 Нарьян-Марского МУ ПОК и ТС</t>
  </si>
  <si>
    <t>Капитальный ремонт котлов № 1,2,4,5 котельной №28 Нарьян-Марского МУ ПОК и ТС</t>
  </si>
  <si>
    <t>Капитальный ремонт котла №2 котельной №14 Нарьян-Марского МУ ПОК и ТС</t>
  </si>
  <si>
    <t>Капитальный ремонт сети ТС, ГВС, ХВС от  МКД 6А до МКД 6Б по ул. Рыбников</t>
  </si>
  <si>
    <t>Капитальный ремонт сети ТС, ХВС от ж.д. 12 до ж.д. 12а по ул. Меньшикова</t>
  </si>
  <si>
    <t>Субсидии местным бюджетам на софинансирование строительства и реконструкции (модернизации) объектов коммунальной инфраструктуры</t>
  </si>
  <si>
    <t>Софинансирование субсидии местным бюджетам на софинансирование строительства и реконструкции (модернизации) объектов коммунальной инфраструктуры</t>
  </si>
  <si>
    <t>Капитальный ремонт канализационного коллектора по ул. Ленина от КК-6 (перекресток улиц Ленина и 60 лет СССР) до КК-78А (перекресток улиц Ленина и Пионерская) в г. Нарьян-Маре методом санации</t>
  </si>
  <si>
    <t xml:space="preserve">Основное мероприятие: Мероприятия по восстановлению платежеспособности муниципальных унитарных предприятий муниципального образования "Городской округ "Город Нарьян-Мар"
</t>
  </si>
  <si>
    <t xml:space="preserve">Субсидии на софинансирование расходных обязательств по выполнению полномочий органов местного самоуправления по владению, пользованию и распоряжению имуществом, находящимся в муниципальной собственности, в части полномочий по восстановлению платежеспособности муниципальных унитарных предприятий жилищно-коммунального комплекса
</t>
  </si>
  <si>
    <t>4.3.2.</t>
  </si>
  <si>
    <t xml:space="preserve">Софинансирование расходных обязательств по выполнению полномочий органов местного самоуправления по владению, пользованию и распоряжению имуществом, находящимся в муниципальной собственности, в части полномочий по восстановлению платежеспособности муниципальных унитарных предприятий жилищно-коммунального комплекса
</t>
  </si>
  <si>
    <t xml:space="preserve">Субсидии муниципальным унитарным предприятиям муниципального образования "Городской округ "Город Нарьян-Мар" в целях финансового обеспечения затрат, связанных с деятельностью предприятия, для предупреждения банкротства и восстановления платежеспособности
</t>
  </si>
  <si>
    <t>Содержание контейнеров и контейнерных площадок</t>
  </si>
  <si>
    <t>Содержание территорий общего пользования, пешеходных коммуникаций, автостоянок</t>
  </si>
  <si>
    <t>Выполнение ремонтных работ памятных знаков, находящихся в собственности муниципального образования "Городской округ "Город Нарьян-Мар"</t>
  </si>
  <si>
    <t>Реализация мероприятий в области охраны окружающей среды</t>
  </si>
  <si>
    <t>5.2.4.</t>
  </si>
  <si>
    <t xml:space="preserve"> 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</si>
  <si>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>Оказание финансовой поддержки бюджетам муниципальных образований на выкуп жилых помещений собственников в соответствии со статьёй 32 Жилищного кодекса Российской Федерации</t>
  </si>
  <si>
    <t>Софинансирование расходных обязательств на финансовую поддержку бюджетам муниципальных образований на выкуп жилых помещений собственников в соответствии со статьёй 32 Жилищного кодекса Российской Федерации</t>
  </si>
  <si>
    <t>Основное мероприятие: "Региональный проект Ненецкого автономного округа "Обеспечение устойчивого сокращения непригодного для проживания жилищного фонда"</t>
  </si>
  <si>
    <t>Обеспечение устойчивого сокращения непригодного для проживания жилищного фонда за счет средств публично-правовой компании "Фонд развития территорий"</t>
  </si>
  <si>
    <t>Обеспечение устойчивого сокращения непригодного для проживания жилищного фонда за счёт средств окружного бюджета</t>
  </si>
  <si>
    <t>% кассового исполнения за отчетный период (гр. 9 / гр. 4 * 100%)</t>
  </si>
  <si>
    <t>% фактического исполнения за отчетный период (гр. 14/ гр. 4 * 100%)</t>
  </si>
  <si>
    <t>2.1.6.</t>
  </si>
  <si>
    <t>2.1.7.</t>
  </si>
  <si>
    <t>Гранты в форме субсидий на реализацию социально значимых проектов, направленных на благоустройство территории территориального общественного самоуправления</t>
  </si>
  <si>
    <t>Предоставление грантов в форме субсидий на реализацию социально значимых проектов, направленных на благоустройство территории территориального общественного самоуправления</t>
  </si>
  <si>
    <t>Осуществление городом Нарьян-Маром функций административного центра Ненецкого автономного округа</t>
  </si>
  <si>
    <t>оценка эфф-сти</t>
  </si>
  <si>
    <t>Всего по программам,
в том числе:</t>
  </si>
  <si>
    <t>План на 2025 год, тыс. руб.</t>
  </si>
  <si>
    <t>План 
на 
2025 год</t>
  </si>
  <si>
    <t>культура</t>
  </si>
  <si>
    <t>План 
на 2025 год</t>
  </si>
  <si>
    <t>Всего по Программе,
в том числе:</t>
  </si>
  <si>
    <t>Итого по Подпрограмме 1,
в том числе:</t>
  </si>
  <si>
    <t>1.1.9.</t>
  </si>
  <si>
    <t>Итого по Подпрограмме 2,
в том числе:</t>
  </si>
  <si>
    <t>Примечание: нумерация мероприятий указана в соответствии с Таблицей 2 Приложения 3 к Программе</t>
  </si>
  <si>
    <t>- автотранспортные услуги</t>
  </si>
  <si>
    <t>- экскурсионное обслуживание, иное культурное мероприятие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</si>
  <si>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</si>
  <si>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местным бюджетам на осуществление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</si>
  <si>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Субвенции местным бюджетам на осуществление отдельных государственных полномочий Ненецкого автономного округа в сфере деятельности по профилактике безнадзорности и правонарушений несовершеннолетних</t>
  </si>
  <si>
    <t>- информационное сопровождение в  федеральных, региональных, муниципальных и общественных  СМИ</t>
  </si>
  <si>
    <t>Итого по Подпрограмме 3,
в том числе:</t>
  </si>
  <si>
    <t>Итого по Подпрограмме 4,
в том числе:</t>
  </si>
  <si>
    <t>по отчету:</t>
  </si>
  <si>
    <t xml:space="preserve">о исполнении мероприятий муниципальной программы                         </t>
  </si>
  <si>
    <t>План на 2025 год, тыс. руб</t>
  </si>
  <si>
    <t>Разработка проектной документации на выполнение работ по объекту "Капитальный ремонт ул. им. 60-летия СССР в г. Нарьян-Маре Ненецкого автономного округа"</t>
  </si>
  <si>
    <t>Разработка проектной документации на выполнение работ по объекту "Капитальный ремонт ул. Пионерская в г. Нарьян-Маре Ненецкого автономного округа"</t>
  </si>
  <si>
    <t>Ремонт автомобильной дороги переулок Рыбацкий</t>
  </si>
  <si>
    <t>Ремонт автомобильной дороги проезд имени капитана Матросова</t>
  </si>
  <si>
    <t>3.5.</t>
  </si>
  <si>
    <t>Основное мероприятие "Реализация мероприятий за счет средств муниципального дорожного фонда"</t>
  </si>
  <si>
    <t>3.5.1.</t>
  </si>
  <si>
    <t>Содержание автомобильных дорог общего пользования местного значения</t>
  </si>
  <si>
    <t>3.5.2.</t>
  </si>
  <si>
    <t>Разработка проектных документаций на автомобильные дороги местного значения г. Нарьян-Мара</t>
  </si>
  <si>
    <t xml:space="preserve">Разработка проектно-сметной документации на "Строительство автомобильных дорог в районе кадастровых кварталов 83:00:050601, 83:00:050602 
и 83:00:050702 в г. Нарьян-Маре"
</t>
  </si>
  <si>
    <t xml:space="preserve">Разработка проектно-сметной документации на "Строительство автомобильных дорог в районе кадастровых кварталов 83:00:050017 и 83:00:050029 
в г. Нарьян-Маре"
</t>
  </si>
  <si>
    <t xml:space="preserve">Обеспечение устойчивого сокращения непригодного для проживания жилищного фонда за счёт средств городского бюджета
</t>
  </si>
  <si>
    <t>Повышение качества водоснабжения муниципального образования "Городской округ "Город Нарьян-Мар"</t>
  </si>
  <si>
    <t>Развитие и сохранение культуры на территории муниципального образования "Городской округ "Город Нарьян-Мар"</t>
  </si>
  <si>
    <t>муниципального образования "Городской округ "Город Нарьян-Мар"</t>
  </si>
  <si>
    <t xml:space="preserve">"Развитие и сохранение культуры на территории муниципального образования "Городской округ "Город Нарьян-Мар"
</t>
  </si>
  <si>
    <t>План                                                          на 2025 год</t>
  </si>
  <si>
    <t>программа "Развитие и сохранение культуры на территории муниципального образования "Городской округ "Город Нарьян-Мар"</t>
  </si>
  <si>
    <t xml:space="preserve">1.1.2 День работников бытового обслуживания населения и жилищно-коммунального хозяйства </t>
  </si>
  <si>
    <t xml:space="preserve"> Основное мероприятие: Библиотечное обслуживание населения, комплектование и обеспечение сохранности библиотечных фондов библиотек городского округа
</t>
  </si>
  <si>
    <t xml:space="preserve">Библиотечное обслуживание населения
</t>
  </si>
  <si>
    <t>3.</t>
  </si>
  <si>
    <t>3.Основное мероприятие: создания условий для развития местного традиционного народного художественного творчества, участия в сохранении, возрождении и развитии народных художественных промыслов  (код 01 1000285130 244)</t>
  </si>
  <si>
    <t>3.1. Обучающая программа "Сохраним наследие" (код 01 1000285130 244 346)</t>
  </si>
  <si>
    <t xml:space="preserve">3.2 Участие представителей традиционного народного художественного творчества и промыслов муниципального образования "Городской округ "Город Нарьян-Мар" во всероссийских фестивалях, выставках, конкурсах по направлению "народные художественные промыслы, ремесла, декоративно-прикладное и изобразительное творчество", организуемых государственными учреждениями
</t>
  </si>
  <si>
    <t>3.4. Организация и проведение открытых городских выставок представителей традиционного народного художественного творчества и промыслов муниципального образования "Городской округ "Город Нарьян-Мар"</t>
  </si>
  <si>
    <t>План                                                 на 2025 год</t>
  </si>
  <si>
    <t xml:space="preserve">1.1.2. День самоуправления                                                                         </t>
  </si>
  <si>
    <t xml:space="preserve">1.1.4. Акция "Мой подарок городу"                                                     </t>
  </si>
  <si>
    <t xml:space="preserve">1.1.5. Новогоднее мероприятие для молодых семей                 </t>
  </si>
  <si>
    <t xml:space="preserve">1.2.1. Участие молодежи города во Всероссийских форумах, съездах, фестивалях и конкурсах                                                 </t>
  </si>
  <si>
    <t xml:space="preserve">2.1.1. Городская военно-спортивная игра "К защите Родины готов"                                                                               </t>
  </si>
  <si>
    <t xml:space="preserve">2.1.2. Участие молодежи города Нарьян-Мара в спортивно-туристических слетах, сборах, соревнованиях, эстафетах                                            </t>
  </si>
  <si>
    <t xml:space="preserve">2.2.1. Сотрудничество с МПК "Нарьян-Мар"                    </t>
  </si>
  <si>
    <t xml:space="preserve">3.1.1. Профилактика асоциальных проявлений с использованием средств массовой информации и изготовлением агитационных материалов                                </t>
  </si>
  <si>
    <t xml:space="preserve">3.2.1. Ежегодная акция "Мои здоровые выходные"                              </t>
  </si>
  <si>
    <t>3.2.2. Участие молодежи города, стоящей на профилактических учетах и (или) находящейся в группе риска, в семинарах, тренингах и адаптационных программах</t>
  </si>
  <si>
    <t xml:space="preserve">1.1.1 Единовременная денежная выплата гражданам, которые награждаются Почетной грамотой МО "Городской округ "Город Нарьян-Мар                                      </t>
  </si>
  <si>
    <r>
      <t xml:space="preserve">1.1.2 Единовременная денежная выплата гражданам, которым присваивается звание "Ветеран города Нарьян-Мара"                                                                                                                      </t>
    </r>
    <r>
      <rPr>
        <sz val="10"/>
        <color rgb="FF0070C0"/>
        <rFont val="Times New Roman"/>
        <family val="1"/>
        <charset val="204"/>
      </rPr>
      <t xml:space="preserve"> </t>
    </r>
  </si>
  <si>
    <t xml:space="preserve">1.1.3 Выплаты гражданам, которым присвоено звание "Почетный гражданин города Нарьян-Мара"                               </t>
  </si>
  <si>
    <t xml:space="preserve">1.1.4 Выплаты гражданам, награжденным знаком отличия "За заслуги перед городом Нарьян-Маром"                                                                                       </t>
  </si>
  <si>
    <r>
      <t xml:space="preserve">1.1.5 Подписка на общественно-политическую газету Ненецкого автономного округа "Няръяна вындер" лицам, имеющим право на бесплатную подписку                                                                  </t>
    </r>
    <r>
      <rPr>
        <sz val="10"/>
        <color rgb="FF0070C0"/>
        <rFont val="Times New Roman"/>
        <family val="1"/>
        <charset val="204"/>
      </rPr>
      <t xml:space="preserve">  </t>
    </r>
  </si>
  <si>
    <r>
      <t xml:space="preserve">1.1.6 Единовременная выплата лицам, уволенным в запас после прохождения военной службы  по призыву в Вооруженных Силах Российской Федерации                                                                                               </t>
    </r>
    <r>
      <rPr>
        <sz val="10"/>
        <color rgb="FF0070C0"/>
        <rFont val="Times New Roman"/>
        <family val="1"/>
        <charset val="204"/>
      </rPr>
      <t xml:space="preserve">     </t>
    </r>
  </si>
  <si>
    <t xml:space="preserve">1.1.7 Единовременная материальная помощь                                  </t>
  </si>
  <si>
    <t>Единовременная выплата на погребение почетного гражданина города Нарьян-Мара</t>
  </si>
  <si>
    <r>
      <t xml:space="preserve">2.1.1 Пенсии за выслугу лет лицам, замещавшим должности муниципальной службы в муниципальном образовании "Городской округ "Город Нарьян-Мар"                                                                                                                                                          </t>
    </r>
    <r>
      <rPr>
        <sz val="10"/>
        <color rgb="FF0070C0"/>
        <rFont val="Times New Roman"/>
        <family val="1"/>
        <charset val="204"/>
      </rPr>
      <t xml:space="preserve"> </t>
    </r>
  </si>
  <si>
    <r>
      <t xml:space="preserve">2.1.2 Пенсии за выслугу лет к страховой пенсии по старости (инвалидности) лицам, замещавшим выборные должности в МО "Городской округ "Город Нарьян-Мар"                                                                                        </t>
    </r>
    <r>
      <rPr>
        <sz val="10"/>
        <color rgb="FF0070C0"/>
        <rFont val="Times New Roman"/>
        <family val="1"/>
        <charset val="204"/>
      </rPr>
      <t xml:space="preserve"> </t>
    </r>
  </si>
  <si>
    <t>план на год
(на основании утвержденных МП)</t>
  </si>
  <si>
    <t>Благоустройство общественной территории, расположенной между МКД №10 и №12 по ул. Калмыкова 
в г. Нарьян-Маре</t>
  </si>
  <si>
    <t>Благоустройство общественной территории, расположенной возле МКД № 12 по ул. Калмыкова 
в г. Нарьян-Маре</t>
  </si>
  <si>
    <t>Благоустройство общественной территории, расположенной возле МКД № 10 по ул. Калмыкова 
в г. Нарьян-Маре</t>
  </si>
  <si>
    <t>Благоустройство общественной территории 
в районе дома №16 по ул. им. В.И. Ленина</t>
  </si>
  <si>
    <t>Благоустройство общественной территории 
в районе домов №6-8 по 
пр. им. Капитана Матросова, домов №37-39А по ул. им. В.И. Ленина</t>
  </si>
  <si>
    <t>Обустройство общественной территории, расположенной 
в районе домов №2,6,8 по пр. им. Капитана Матросова</t>
  </si>
  <si>
    <t>Обустройство общественной территории, расположенной 
в районе дома №6 по пр. им. Капитана Матросова, 
дома №39А по ул. им В.И.  Ленина</t>
  </si>
  <si>
    <t>Обустройство общественной территории, расположенной 
в районе дома №6 по пр. им. Капитана Матросова, дома №29Б по ул. им В.И.  Ленина</t>
  </si>
  <si>
    <t>Обустройство общественной территории, расположенной 
в районе дома №6 по пр. им. Капитана Матросова</t>
  </si>
  <si>
    <t>Обустройство общественной территории, расположенной в районе дома № 6 по пр. им. Капитана Матросова</t>
  </si>
  <si>
    <t>Обустройство общественной территории, расположенной в районе дома № 8 по пр. им. Капитана Матросова</t>
  </si>
  <si>
    <t>Обустройство общественной территории, расположенной между МКД № 10,12 и 12А по ул. Калмыкова в г. Нарьян-Маре</t>
  </si>
  <si>
    <t>Обустройство территории 
в районе дома № 18 по ул. им. В.И.Ленина</t>
  </si>
  <si>
    <t>Благоустройство общественного пространства от ул. им. В.И. Ленина до территории по проезду им. Капитана Матросова, благоустраиваемой в рамках национального проекта ФКГС в 2025 году</t>
  </si>
  <si>
    <t>Благоустройство общественного пространства по ул. Полярная в районе смотровой площадки "Берег Качгортинской курьи"</t>
  </si>
  <si>
    <t>Благоустройство общественного пространства в районе Богоявленского кафедрального собора</t>
  </si>
  <si>
    <t>от 31.08.2018 № 584 (ред. от 17.06.2025 № 876)</t>
  </si>
  <si>
    <t>от 29.08.2018 № 577 (ред. от 25.06.2025 № 926)</t>
  </si>
  <si>
    <t>2.2.3</t>
  </si>
  <si>
    <t>2.2.3 Проведение общегородских волонтерских акций, круглых столов, семинаров, тематических встреч совместно с общественными организациями и военным комиссариатом округа</t>
  </si>
  <si>
    <t xml:space="preserve">1.1 Концертные мероприятия  к профессиональным праздникам и значимым для муниципального образования датам
</t>
  </si>
  <si>
    <t>1.1.1 День работника автомобильного и городского транспорта</t>
  </si>
  <si>
    <t xml:space="preserve">1.1.3 День строителя
</t>
  </si>
  <si>
    <t>Концертное мероприятие "Песни Победы"</t>
  </si>
  <si>
    <t xml:space="preserve">Ежегодная встреча с Почетными гражданами города
</t>
  </si>
  <si>
    <t>Предоставление грантов в форме субсидий субъектам малого и среднего предпринимательства на проведение мероприятий, направленных на повышение уровня профессионального мастерства</t>
  </si>
  <si>
    <t>- предоставление грантов субъектам малого и среднего предпринимательства на проведение мероприятий, направленных на повышение уровня профессионального мастерства</t>
  </si>
  <si>
    <t xml:space="preserve">1.2. Концертные мероприятия  для пенсионеров  и ветеранов города
</t>
  </si>
  <si>
    <t xml:space="preserve">Приобретение и установка системы видеонаблюдения на площадках для сбора коммунальных отходов </t>
  </si>
  <si>
    <t>Приобретение автомобильных весов (40 т) и оборудования с выполнением монтажных работ</t>
  </si>
  <si>
    <t>Приобретение инсинераторов (1000 кг/ч) с выполнением пусконаладочных работ</t>
  </si>
  <si>
    <t>Устройство пожарных гидрантов</t>
  </si>
  <si>
    <t>Уплата налога на имущество организаций</t>
  </si>
  <si>
    <t>3.5.3.</t>
  </si>
  <si>
    <t>3.5.4.</t>
  </si>
  <si>
    <t>Капитальный ремонт, ремонт автомобильных дорог общего пользования местного значения</t>
  </si>
  <si>
    <t>Ремонт автомобильной дороги общего пользования местного значения по ул. им. В.И. Ленина</t>
  </si>
  <si>
    <t>Капитальный ремонт котла № 3 котельной №12 Нарьян-Марского МУ ПОК и ТС</t>
  </si>
  <si>
    <t>Капитальный ремонт котельной № 12 Нарьян-Марского МУ ПОК и ТС за счет замены котла № 2</t>
  </si>
  <si>
    <t>Технологическое присоединение объектов ливневой канализации к централизованной системе водоотведения</t>
  </si>
  <si>
    <t>Разработка проектно-сметной документации "Городское кладбище в г.Нарьян-Маре"</t>
  </si>
  <si>
    <t xml:space="preserve"> 1.1.  Основное мероприятие: Региональный проект Ненецкого автономного округа "Формирование комфортной городской среды"</t>
  </si>
  <si>
    <t>1.1.1.  Реализация программ формирования современной городской среды</t>
  </si>
  <si>
    <t>1.1.2. Реализация программ формирования современной городской среды</t>
  </si>
  <si>
    <t>1.1.3. Софинансирование мероприятий программы формирования современной городской среды</t>
  </si>
  <si>
    <t>Разработка проектной документации по благоустройству дворовых и общественных территорий</t>
  </si>
  <si>
    <t>1.2. Основное мероприятие: Обеспечение разработки проектов, согласование и оформление требований (разрешений) по объектам благоустройства</t>
  </si>
  <si>
    <t>1.2.1. Расходы на проекты, согласование и оформление требований (разрешений)</t>
  </si>
  <si>
    <t>Разработка дизайн-проектов</t>
  </si>
  <si>
    <t>1.3. Основное мероприятие: Реализация проектов по поддержке местных инициатив</t>
  </si>
  <si>
    <t>1.3.1. Субсидии местным бюджетам на реализацию проекта по поддержке местных инициатив</t>
  </si>
  <si>
    <t>1.3.2. Софинансирование расходных обязательств по реализации проекта по поддержке местных инициатив</t>
  </si>
  <si>
    <t xml:space="preserve">1.3.3. Софинансирование расходных обязательств по реализации проекта по поддержке местных инициатив за счет средств физическиз и юридических лиц, в том числе добровольных пожертвований </t>
  </si>
  <si>
    <t>Благоустройство придомовой территории дома № 11 по улице Меньшикова города Нарьян-Мара</t>
  </si>
  <si>
    <t>1.4. Основное мероприятие: Реализация мероприятий за счет денежных соредств недропользователей в рамках исполнения Соглашений о сотрудничестве</t>
  </si>
  <si>
    <t>1.4.1. Реализация мероприятий в соответствии с Порядком организации исполнения соглашений об участии недропользователей в социально-экономическом развитии Ненецкого автономного округа в системе исполнительных органов государственной влпасти Ненецкого автономного округа, утвержденным распоряжением губернатора Ненецкого автономного округа от 27.05.2015 154-рг.</t>
  </si>
  <si>
    <t>Благоустройство территории по ул. Рабочая г. Нарьян-Мара (обустройство пространства у памятника "Макет буровой вышки", установка малых форм, установка бюста и (или) иные работы)</t>
  </si>
  <si>
    <t>1.5. Основное мероприятие "Осуществление поддержки 
и развития инициативных проектов"</t>
  </si>
  <si>
    <t>1.5.1. Реализация инициативных проектов 
на территории муниципального образования "Городской округ "Город Нарьян-Мар" 
за счет средств городского бюджета</t>
  </si>
  <si>
    <t>Благоустройство детской игровой спортивной площадки в микрорайоне Малый Качгорт (за счет средств городского бюджета)</t>
  </si>
  <si>
    <t>1.6. Основное мероприятие "Осуществление поддержки и развития управляющих организаций, товариществ собственников жилья на проведение работ по благоустройству земельного участка многоквартирного дома"</t>
  </si>
  <si>
    <t>1.6.1. Гранты в форме субсидий управляющим организациям, товариществам собственников жилья на проведение работ по благоустройству земельного участка многоквартирного дома</t>
  </si>
  <si>
    <t xml:space="preserve">"Повышение качества водоснабжения муниципального образования "Городской округ "Город Нарьян-Мар" </t>
  </si>
  <si>
    <t>% кассового исполнения за отчетный период (гр.9/ гр.4 * 100%)</t>
  </si>
  <si>
    <t>%% фактического исполнения за отчетный период (гр.14/ гр.4 * 100%)</t>
  </si>
  <si>
    <t xml:space="preserve"> 1.  Основное мероприятие: Повышение качества водоснабжения города Нарьян-Мара</t>
  </si>
  <si>
    <t>1.6. Создание условий для обеспечения населения чистой водой</t>
  </si>
  <si>
    <t>Устройство питьевой колонки в микрорайоне Малый Качгор</t>
  </si>
  <si>
    <t>Устройство питьевой колонки в микрорайоне Сахалин</t>
  </si>
  <si>
    <t>2. Основное мероприятие: "Региональный проект" Региональноая программа "Модернизация систем коммунальной инфраструкуры Ненецкого автономного округа на 2023 -2027 годы"</t>
  </si>
  <si>
    <t>Реконструкция наружного водовода в две нитки на участке от ВК-19 до ВНС-2 по ул. Южная</t>
  </si>
  <si>
    <t>Реконструкция наружного водовода в две нитки на участке от ВНС в т. А в районе ж. д. № 2 по ул. 60 лет Октября до ВК-32 в районе д. № 32 по ул. 60 лет Октября</t>
  </si>
  <si>
    <t>Строительство станции водоподготовки на ВНС-1 водозабора Озерный Нарьян-Марского МУ ПОК и ТС</t>
  </si>
  <si>
    <t xml:space="preserve">"Осуществление городом Нарьян-Маром функций административного центра Ненецкого автономного округа" </t>
  </si>
  <si>
    <t xml:space="preserve"> 1. Основное мероприятие:
Финансовое обеспечение расходов на осуществление городом Нарьян-Маром функций административного центра Ненецкого автономного округа</t>
  </si>
  <si>
    <t>1.1. Направление расходов: Обеспечение расходов на осуществление городом Нарьян-Маром функций административного центра Ненецкого автономного округа</t>
  </si>
  <si>
    <t>Обустройство парковочной стоянки в районе ул. им. А.П. Пырерко, д. 7</t>
  </si>
  <si>
    <t>Разработка проектной документации междворовых проездов от ул. им. В.И. Ленина до ул. Рыбников</t>
  </si>
  <si>
    <t>Разработка проектной документации междворовых проездов в районе ул. Меньшикова</t>
  </si>
  <si>
    <t>Разработка проектной документации "Обустройство центральной части г. Нарьян-Мара"</t>
  </si>
  <si>
    <t>1.3.2</t>
  </si>
  <si>
    <t>1.3.3</t>
  </si>
  <si>
    <t>Расходы на осуществление отдельных государственных полномочий Ненецкого автономного округа в сфере административных правонарушений (за счет средств городского бюджета)</t>
  </si>
  <si>
    <t>1.3.4</t>
  </si>
  <si>
    <t>1.3.5</t>
  </si>
  <si>
    <t>ЖКХ
по отчету УФ исполнение 0,00000</t>
  </si>
  <si>
    <t>1.3.6</t>
  </si>
  <si>
    <t>4.2.1</t>
  </si>
  <si>
    <t>Расходы прошлых лет по итогам контрольных мероприятий</t>
  </si>
  <si>
    <t>Ремонт автомобильных дорог общего пользования местного значения по ул. Брусничной и ул. Радужная (закупка строительных материалов)</t>
  </si>
  <si>
    <t>Обустройство проезда от ул. Рабочая до государственного бюджетного учреждения Ненецкого автономного округа "Станция по борьбе с болезнями животных"</t>
  </si>
  <si>
    <t>Установка парковой скульптуры "Я люблю Нарьян-Мар" в г. Нарьян-Маре</t>
  </si>
  <si>
    <t>Иные мероприятия</t>
  </si>
  <si>
    <t>Ремонт пешеходных тротуаров у домов 8 и 10 по улице Рабочая в г. Нарьян-Маре</t>
  </si>
  <si>
    <t>- профессиональная переподготовка, повышение квалификации, иные обучающие мероприятия</t>
  </si>
  <si>
    <t>Иные межбюджетные трансферты местным бюджетам для поощрения муниципальных управленческих команд за достижение Ненецким автономным округом показателей эффективности деятельности высшего должностного лица</t>
  </si>
  <si>
    <t>1.3.7</t>
  </si>
  <si>
    <t>3.1.2</t>
  </si>
  <si>
    <t>за 2025 год</t>
  </si>
  <si>
    <t>от 31.08.2018 № 588 (ред. от 23.12.2025 № 1686)</t>
  </si>
  <si>
    <t>от 31.08.2018 № 587 (ред. от 22.12.2025 № 1671)</t>
  </si>
  <si>
    <t>от 31.08.2018 № 586 (ред. от 25.12.2025 № 1721)</t>
  </si>
  <si>
    <t>от 31.08.2018 № 583 (ред. от 10.10.2025 № 1313)</t>
  </si>
  <si>
    <t>от 31.08.2018 № 585 (ред. от 29.12.2025 № 1747)</t>
  </si>
  <si>
    <t>от 30.08.2019 № 831 (ред. от 19.12.2025 № 1668)</t>
  </si>
  <si>
    <t>от 16.08.2021 № 1015 (ред. от 10.10.2025 № 1306)</t>
  </si>
  <si>
    <t>от 10.12.2024 № 1691 (ред. от 29.12.2025 № 1750)</t>
  </si>
  <si>
    <t>- компенсация расходов по проезду лицам, замещавшим выборные должности в муниципальном образовании "Городской округ "Город Нарьян-Мар", и Почетным гражданам города Нарьян-Мара, приглашенным для участия в праздничных мероприятиях, проводимых на территории города Нарьян-Мара</t>
  </si>
  <si>
    <t>Расходы на осуществление отдельных государственных полномочий Ненецкого автономного округа в сфере деятельности по профилактике безнадзорности и правонарушений несовершеннолетних (за счет средств городского бюджета)</t>
  </si>
  <si>
    <t>ПУ + ОБУиО</t>
  </si>
  <si>
    <t>ОБУиО + ПУ</t>
  </si>
  <si>
    <t>1.3.8</t>
  </si>
  <si>
    <t>Снос объектов капитального строительства, находящихся в собственности муниципального образования "Городской округ "Город Нарьян-Мар", признанных аварийными и подлежащими сносу, за исключением многоквартирных домов</t>
  </si>
  <si>
    <t>по МП в ред. от 23.12.2025 № 1686</t>
  </si>
  <si>
    <t>за  2025 год</t>
  </si>
  <si>
    <t>Итого</t>
  </si>
  <si>
    <r>
      <t>Отчет</t>
    </r>
    <r>
      <rPr>
        <b/>
        <vertAlign val="superscript"/>
        <sz val="13"/>
        <color theme="1"/>
        <rFont val="Times New Roman"/>
        <family val="1"/>
        <charset val="204"/>
      </rPr>
      <t xml:space="preserve"> </t>
    </r>
  </si>
  <si>
    <r>
      <t>за отчетный период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</si>
  <si>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за отчетный период</t>
    </r>
    <r>
      <rPr>
        <vertAlign val="superscript"/>
        <sz val="10"/>
        <color theme="1"/>
        <rFont val="Times New Roman"/>
        <family val="1"/>
        <charset val="204"/>
      </rPr>
      <t>3</t>
    </r>
  </si>
  <si>
    <t xml:space="preserve">1 Основное мероприятие: создание условий для организации досуга и обеспечения жителей городского округа услугами организаций культуры
</t>
  </si>
  <si>
    <t>1.3. Проведение массовых мероприятий на уличных площадках города</t>
  </si>
  <si>
    <t xml:space="preserve">  2025 год</t>
  </si>
  <si>
    <t xml:space="preserve">1.1.9 Дополнительные меры социальной поддержки в связи с проведением специальной военной операции                         </t>
  </si>
  <si>
    <t>1.1.10</t>
  </si>
  <si>
    <t xml:space="preserve"> "Повышение уровня жизнеобеспечения и безопасности жизнедеятельности населения муниципального образования "Городской округ  "Город Нарьян-Мар" </t>
  </si>
  <si>
    <t xml:space="preserve">за    2025 год </t>
  </si>
  <si>
    <t>2.2.5.</t>
  </si>
  <si>
    <t>Ремонт асфальтобетонного покрытия улица им. В.И. Ленина участок от кванториума до МФЦ</t>
  </si>
  <si>
    <t>3.2.7.</t>
  </si>
  <si>
    <t>Капитальный ремонт котельной № 11 Нарьян-Марского МУ ПОК и ТС за счет замены газогорелочного устройства на котле Vitomax – 200 № 4</t>
  </si>
  <si>
    <t>Капитальный ремонт котельной № 19 Нарьян-Марского МУ ПОК и ТС за счет замены газогорелочных устройств</t>
  </si>
  <si>
    <t xml:space="preserve">Основное мероприятие: Мероприятия 
по восстановлению платежеспособности муниципальных унитарных предприятий муниципального образования "Городской округ "Город Нарьян-Мар"
</t>
  </si>
  <si>
    <t>4.3.3.</t>
  </si>
  <si>
    <t>Субсидии муниципальным унитарным предприятиям муниципального образования "Городской округ "Город Нарьян-Мар" в целях финансового обеспечения затрат, связанных с деятельностью предприятия, для предупреждения банкротства и восстановления платежеспособности</t>
  </si>
  <si>
    <t>Основное мероприятие: Реализация инфраструктурных проектов в сфере жилищно-коммунального хозяйства за счет средств, высвобождаемых в результате списания задолженности по бюджетному кредиту</t>
  </si>
  <si>
    <t>Приобретение котельной № 19 (ул. им. В.И. Ленина, д.29Б/1)</t>
  </si>
  <si>
    <t>4.4.2.</t>
  </si>
  <si>
    <t>Приобретение котельной № 20 (проезд имени капитана Матросова, д.2)</t>
  </si>
  <si>
    <t>4.4.3.</t>
  </si>
  <si>
    <t>Приобретение котельной № 21 (ул. Ненецкая район дома № 2)</t>
  </si>
  <si>
    <t>6.3.3.</t>
  </si>
  <si>
    <t>Перечисление денежных средств на депозитный счет нотариуса в связи с выкупом жилого помещения в муниципальную собственность</t>
  </si>
  <si>
    <t>6.6.</t>
  </si>
  <si>
    <t>Основное мероприятие: Региональный проект Ненецкого автономного округа "Жилье"</t>
  </si>
  <si>
    <t>6.6.1.</t>
  </si>
  <si>
    <t>Обеспечение устойчивого сокращения непригодного для проживания жилого фонда за счет средств, поступивших от публично-правовой компании "Фонд развития территорий"</t>
  </si>
  <si>
    <t>6.6.2.</t>
  </si>
  <si>
    <t>Обеспечение устойчивого сокращения непригодного для проживания жилого фонда за счет средств окружного бюджета</t>
  </si>
  <si>
    <t>6.6.3.</t>
  </si>
  <si>
    <t>Обеспечение устойчивого сокращения непригодного для проживания жилого фонда за счет средств городского бюджета</t>
  </si>
  <si>
    <t>Основное мероприятие:
Обеспечение жильем молодых семей</t>
  </si>
  <si>
    <t>Приобретение, доставка и установка световой фигуры "Арка с часами"</t>
  </si>
  <si>
    <t>по итогам 2025 года</t>
  </si>
  <si>
    <t>Приобретение и установка световых элементов и элементов световой инсталляции для оформления города и сквера "Литературный сквер"</t>
  </si>
  <si>
    <t xml:space="preserve">Приобретение и поставка памятного знака полярному летчику Виталию Сущинскому на территории сквера в районе Старого Аэропорта
</t>
  </si>
  <si>
    <t>Приобретение и поставка памятного знака полярному летчику Семену Явтысому на территории сквера в районе Старого Аэропорта</t>
  </si>
  <si>
    <t>Приобретение парковой скульптуры "Семга"</t>
  </si>
  <si>
    <t>Приобретение парковой скульптуры "Рыбак и Оленевод" в г. Нарьян-Мар</t>
  </si>
  <si>
    <t>Приобретение, доставка и установка световой фигуры (надписи) "Жемчужина - Арктики"</t>
  </si>
  <si>
    <t>Приобретение, доставка и установка световой фигуры "Елочный шар"</t>
  </si>
  <si>
    <t>Разработка проектов</t>
  </si>
  <si>
    <t>1.5.2. Благоустройство детской игровой спортивной площадки в микрорайоне Малый Качгорт (за счет средств городского бюджета)</t>
  </si>
  <si>
    <t>1.5.3. Ремонт пешеходных тротуаров у домов 8 и 10 по улице Рабочая в г. Нарьян-Маре (за счет городского бюджета)</t>
  </si>
  <si>
    <t>1.5.4. Ремонт пешеходных тротуаров у домов 8 и 10 по улице Рабочая в г. Нарьян-Маре (за счет инициативных платежей)</t>
  </si>
  <si>
    <t>Подпрограмма 2 "Приоритетный проект "Формирование комфортной городской среды (благоустройство парков)"</t>
  </si>
  <si>
    <t xml:space="preserve">2.1. Субсидии местным бюджетам на софинансирование строительства и реконструкции (модернизации) объектов коммунальной инфраструктуры </t>
  </si>
  <si>
    <t xml:space="preserve">2.2. Софинансирование субсидии местным бюджетам на софинансирование строительства и реконструкции (модернизации) объектов коммунальной инфраструктуры </t>
  </si>
  <si>
    <t>МП ЖКХ:
Подготовка объектов коммунальной инфраструктуры к осенне-зимнему периоду
средства МУ ПОКиТС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</si>
</sst>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"/>
    <numFmt numFmtId="165" formatCode="0.0%"/>
    <numFmt numFmtId="166" formatCode="#,##0.00000"/>
    <numFmt numFmtId="167" formatCode="0.00000"/>
    <numFmt numFmtId="168" formatCode="0.0"/>
    <numFmt numFmtId="169" formatCode="#,##0.0000"/>
    <numFmt numFmtId="170" formatCode="#,##0.000000"/>
    <numFmt numFmtId="171" formatCode="#,##0.000"/>
    <numFmt numFmtId="172" formatCode="_-* #,##0.00000\ _₽_-;\-* #,##0.00000\ _₽_-;_-* &quot;-&quot;?????\ _₽_-;_-@_-"/>
    <numFmt numFmtId="173" formatCode="#,##0.00000_ ;\-#,##0.00000\ "/>
  </numFmts>
  <fonts count="6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vertAlign val="superscript"/>
      <sz val="13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rgb="FF0070C0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3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color rgb="FF0070C0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rgb="FF0070C0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 tint="-0.499984740745262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theme="0" tint="-0.34998626667073579"/>
      </patternFill>
    </fill>
    <fill>
      <patternFill patternType="solid">
        <fgColor theme="8" tint="0.59999389629810485"/>
        <bgColor theme="0"/>
      </patternFill>
    </fill>
    <fill>
      <patternFill patternType="solid">
        <fgColor rgb="FFFF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3" fillId="0" borderId="0"/>
    <xf numFmtId="9" fontId="6" fillId="0" borderId="0" applyFont="0" applyFill="0" applyBorder="0" applyAlignment="0" applyProtection="0"/>
    <xf numFmtId="0" fontId="41" fillId="0" borderId="0"/>
    <xf numFmtId="0" fontId="54" fillId="0" borderId="0"/>
  </cellStyleXfs>
  <cellXfs count="731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quotePrefix="1" applyFont="1" applyFill="1" applyBorder="1" applyAlignment="1">
      <alignment horizontal="left" vertical="top" wrapText="1"/>
    </xf>
    <xf numFmtId="0" fontId="1" fillId="0" borderId="1" xfId="0" quotePrefix="1" applyFont="1" applyFill="1" applyBorder="1" applyAlignment="1">
      <alignment vertical="top" wrapText="1"/>
    </xf>
    <xf numFmtId="0" fontId="1" fillId="0" borderId="1" xfId="0" quotePrefix="1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right" vertical="top"/>
    </xf>
    <xf numFmtId="165" fontId="1" fillId="0" borderId="1" xfId="1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 indent="1"/>
    </xf>
    <xf numFmtId="164" fontId="1" fillId="0" borderId="1" xfId="0" applyNumberFormat="1" applyFont="1" applyFill="1" applyBorder="1" applyAlignment="1">
      <alignment horizontal="left" vertical="top" wrapText="1" indent="1"/>
    </xf>
    <xf numFmtId="0" fontId="1" fillId="0" borderId="2" xfId="2" applyFont="1" applyBorder="1" applyAlignment="1">
      <alignment horizontal="left" vertical="top" wrapText="1" indent="1"/>
    </xf>
    <xf numFmtId="0" fontId="1" fillId="0" borderId="6" xfId="2" applyFont="1" applyBorder="1" applyAlignment="1">
      <alignment horizontal="left" vertical="top" wrapText="1" indent="1"/>
    </xf>
    <xf numFmtId="164" fontId="1" fillId="0" borderId="1" xfId="0" applyNumberFormat="1" applyFont="1" applyFill="1" applyBorder="1" applyAlignment="1">
      <alignment horizontal="left" wrapText="1" indent="1"/>
    </xf>
    <xf numFmtId="0" fontId="1" fillId="0" borderId="1" xfId="2" applyFont="1" applyBorder="1" applyAlignment="1">
      <alignment horizontal="left" vertical="top" wrapText="1" indent="1"/>
    </xf>
    <xf numFmtId="3" fontId="1" fillId="0" borderId="1" xfId="0" applyNumberFormat="1" applyFont="1" applyFill="1" applyBorder="1" applyAlignment="1">
      <alignment horizontal="center" vertical="top"/>
    </xf>
    <xf numFmtId="0" fontId="4" fillId="0" borderId="1" xfId="3" applyFont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vertical="center" wrapText="1"/>
    </xf>
    <xf numFmtId="49" fontId="7" fillId="3" borderId="1" xfId="3" applyNumberFormat="1" applyFont="1" applyFill="1" applyBorder="1" applyAlignment="1">
      <alignment horizontal="center" vertical="center"/>
    </xf>
    <xf numFmtId="49" fontId="12" fillId="3" borderId="1" xfId="3" applyNumberFormat="1" applyFont="1" applyFill="1" applyBorder="1" applyAlignment="1">
      <alignment vertical="center" wrapText="1"/>
    </xf>
    <xf numFmtId="49" fontId="4" fillId="3" borderId="1" xfId="3" applyNumberFormat="1" applyFont="1" applyFill="1" applyBorder="1" applyAlignment="1">
      <alignment horizontal="center" vertical="center"/>
    </xf>
    <xf numFmtId="49" fontId="13" fillId="3" borderId="1" xfId="3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/>
    <xf numFmtId="166" fontId="1" fillId="0" borderId="1" xfId="0" applyNumberFormat="1" applyFont="1" applyFill="1" applyBorder="1" applyAlignment="1">
      <alignment horizontal="right" vertical="top" wrapText="1"/>
    </xf>
    <xf numFmtId="166" fontId="1" fillId="0" borderId="1" xfId="0" applyNumberFormat="1" applyFont="1" applyFill="1" applyBorder="1" applyAlignment="1">
      <alignment horizontal="right" vertical="top"/>
    </xf>
    <xf numFmtId="166" fontId="1" fillId="0" borderId="1" xfId="0" applyNumberFormat="1" applyFont="1" applyFill="1" applyBorder="1" applyAlignment="1">
      <alignment vertical="top"/>
    </xf>
    <xf numFmtId="166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 wrapText="1"/>
    </xf>
    <xf numFmtId="164" fontId="1" fillId="3" borderId="0" xfId="0" applyNumberFormat="1" applyFont="1" applyFill="1" applyBorder="1"/>
    <xf numFmtId="164" fontId="1" fillId="2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/>
    </xf>
    <xf numFmtId="164" fontId="2" fillId="2" borderId="0" xfId="0" applyNumberFormat="1" applyFont="1" applyFill="1" applyBorder="1"/>
    <xf numFmtId="49" fontId="1" fillId="2" borderId="1" xfId="0" applyNumberFormat="1" applyFont="1" applyFill="1" applyBorder="1" applyAlignment="1">
      <alignment horizontal="center" vertical="top"/>
    </xf>
    <xf numFmtId="165" fontId="1" fillId="2" borderId="1" xfId="1" applyNumberFormat="1" applyFont="1" applyFill="1" applyBorder="1" applyAlignment="1">
      <alignment horizontal="right" vertical="top"/>
    </xf>
    <xf numFmtId="164" fontId="1" fillId="2" borderId="0" xfId="0" applyNumberFormat="1" applyFont="1" applyFill="1" applyBorder="1" applyAlignment="1">
      <alignment horizontal="left" vertical="top"/>
    </xf>
    <xf numFmtId="166" fontId="1" fillId="0" borderId="1" xfId="4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center" wrapText="1"/>
    </xf>
    <xf numFmtId="49" fontId="13" fillId="3" borderId="1" xfId="3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top"/>
    </xf>
    <xf numFmtId="166" fontId="1" fillId="0" borderId="0" xfId="0" applyNumberFormat="1" applyFont="1" applyFill="1" applyBorder="1"/>
    <xf numFmtId="164" fontId="22" fillId="0" borderId="0" xfId="0" applyNumberFormat="1" applyFont="1" applyFill="1" applyBorder="1" applyAlignment="1">
      <alignment horizontal="left" vertical="top"/>
    </xf>
    <xf numFmtId="164" fontId="22" fillId="0" borderId="0" xfId="0" applyNumberFormat="1" applyFont="1" applyFill="1" applyBorder="1"/>
    <xf numFmtId="164" fontId="37" fillId="0" borderId="0" xfId="0" applyNumberFormat="1" applyFont="1" applyFill="1" applyBorder="1"/>
    <xf numFmtId="164" fontId="37" fillId="2" borderId="0" xfId="0" applyNumberFormat="1" applyFont="1" applyFill="1" applyBorder="1" applyAlignment="1">
      <alignment horizontal="left" vertical="top"/>
    </xf>
    <xf numFmtId="164" fontId="37" fillId="2" borderId="0" xfId="0" applyNumberFormat="1" applyFont="1" applyFill="1" applyBorder="1"/>
    <xf numFmtId="164" fontId="22" fillId="2" borderId="0" xfId="0" applyNumberFormat="1" applyFont="1" applyFill="1" applyBorder="1" applyAlignment="1">
      <alignment horizontal="left" vertical="top"/>
    </xf>
    <xf numFmtId="164" fontId="22" fillId="2" borderId="0" xfId="0" applyNumberFormat="1" applyFont="1" applyFill="1" applyBorder="1"/>
    <xf numFmtId="49" fontId="1" fillId="0" borderId="1" xfId="4" quotePrefix="1" applyNumberFormat="1" applyFont="1" applyFill="1" applyBorder="1" applyAlignment="1">
      <alignment horizontal="left" vertical="top" wrapText="1"/>
    </xf>
    <xf numFmtId="166" fontId="1" fillId="0" borderId="1" xfId="5" applyNumberFormat="1" applyFont="1" applyFill="1" applyBorder="1" applyAlignment="1">
      <alignment horizontal="right" vertical="top" wrapText="1"/>
    </xf>
    <xf numFmtId="49" fontId="1" fillId="0" borderId="1" xfId="4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4" quotePrefix="1" applyNumberFormat="1" applyFont="1" applyFill="1" applyBorder="1" applyAlignment="1">
      <alignment vertical="top" wrapText="1"/>
    </xf>
    <xf numFmtId="167" fontId="1" fillId="0" borderId="1" xfId="0" applyNumberFormat="1" applyFont="1" applyFill="1" applyBorder="1" applyAlignment="1">
      <alignment horizontal="right" vertical="top" wrapText="1"/>
    </xf>
    <xf numFmtId="166" fontId="1" fillId="0" borderId="0" xfId="0" applyNumberFormat="1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/>
    </xf>
    <xf numFmtId="165" fontId="2" fillId="6" borderId="1" xfId="6" applyNumberFormat="1" applyFont="1" applyFill="1" applyBorder="1" applyAlignment="1">
      <alignment horizontal="right" vertical="top"/>
    </xf>
    <xf numFmtId="165" fontId="1" fillId="0" borderId="1" xfId="6" applyNumberFormat="1" applyFont="1" applyFill="1" applyBorder="1" applyAlignment="1">
      <alignment horizontal="right" vertical="top"/>
    </xf>
    <xf numFmtId="165" fontId="2" fillId="7" borderId="1" xfId="6" applyNumberFormat="1" applyFont="1" applyFill="1" applyBorder="1" applyAlignment="1">
      <alignment horizontal="right" vertical="center"/>
    </xf>
    <xf numFmtId="166" fontId="2" fillId="6" borderId="1" xfId="0" applyNumberFormat="1" applyFont="1" applyFill="1" applyBorder="1" applyAlignment="1">
      <alignment horizontal="right" vertical="top"/>
    </xf>
    <xf numFmtId="166" fontId="2" fillId="7" borderId="1" xfId="0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vertical="top"/>
    </xf>
    <xf numFmtId="166" fontId="1" fillId="0" borderId="0" xfId="0" applyNumberFormat="1" applyFont="1" applyFill="1" applyBorder="1" applyAlignment="1"/>
    <xf numFmtId="164" fontId="2" fillId="2" borderId="1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34" fillId="0" borderId="0" xfId="0" applyNumberFormat="1" applyFont="1" applyFill="1" applyBorder="1"/>
    <xf numFmtId="164" fontId="34" fillId="0" borderId="0" xfId="0" applyNumberFormat="1" applyFont="1" applyFill="1" applyBorder="1" applyAlignment="1">
      <alignment vertical="top"/>
    </xf>
    <xf numFmtId="0" fontId="22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center"/>
    </xf>
    <xf numFmtId="164" fontId="22" fillId="0" borderId="0" xfId="0" applyNumberFormat="1" applyFont="1" applyFill="1" applyBorder="1" applyAlignment="1">
      <alignment vertical="center"/>
    </xf>
    <xf numFmtId="166" fontId="22" fillId="0" borderId="0" xfId="0" applyNumberFormat="1" applyFont="1" applyFill="1" applyBorder="1"/>
    <xf numFmtId="164" fontId="1" fillId="0" borderId="12" xfId="0" applyNumberFormat="1" applyFont="1" applyFill="1" applyBorder="1" applyAlignment="1">
      <alignment horizontal="right"/>
    </xf>
    <xf numFmtId="164" fontId="22" fillId="3" borderId="0" xfId="0" applyNumberFormat="1" applyFont="1" applyFill="1" applyBorder="1" applyAlignment="1">
      <alignment horizontal="left" vertical="top"/>
    </xf>
    <xf numFmtId="164" fontId="37" fillId="0" borderId="0" xfId="0" applyNumberFormat="1" applyFont="1" applyFill="1" applyBorder="1" applyAlignment="1">
      <alignment horizontal="left" vertical="top"/>
    </xf>
    <xf numFmtId="0" fontId="36" fillId="0" borderId="0" xfId="0" applyFont="1" applyFill="1"/>
    <xf numFmtId="164" fontId="42" fillId="0" borderId="0" xfId="0" applyNumberFormat="1" applyFont="1" applyFill="1" applyBorder="1" applyAlignment="1">
      <alignment vertical="top"/>
    </xf>
    <xf numFmtId="164" fontId="43" fillId="0" borderId="0" xfId="0" applyNumberFormat="1" applyFont="1" applyFill="1" applyBorder="1"/>
    <xf numFmtId="0" fontId="43" fillId="0" borderId="0" xfId="0" applyFont="1" applyFill="1" applyAlignment="1">
      <alignment horizontal="center" vertical="center"/>
    </xf>
    <xf numFmtId="164" fontId="43" fillId="3" borderId="0" xfId="0" applyNumberFormat="1" applyFont="1" applyFill="1" applyBorder="1"/>
    <xf numFmtId="164" fontId="43" fillId="2" borderId="0" xfId="0" applyNumberFormat="1" applyFont="1" applyFill="1" applyBorder="1"/>
    <xf numFmtId="164" fontId="43" fillId="0" borderId="0" xfId="0" applyNumberFormat="1" applyFont="1" applyFill="1" applyBorder="1" applyAlignment="1">
      <alignment vertical="center"/>
    </xf>
    <xf numFmtId="164" fontId="45" fillId="0" borderId="0" xfId="0" applyNumberFormat="1" applyFont="1" applyFill="1" applyBorder="1" applyAlignment="1">
      <alignment vertical="top"/>
    </xf>
    <xf numFmtId="0" fontId="13" fillId="8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9" fontId="4" fillId="8" borderId="1" xfId="3" applyNumberFormat="1" applyFont="1" applyFill="1" applyBorder="1" applyAlignment="1">
      <alignment horizontal="center" vertical="center"/>
    </xf>
    <xf numFmtId="166" fontId="13" fillId="8" borderId="1" xfId="3" applyNumberFormat="1" applyFont="1" applyFill="1" applyBorder="1" applyAlignment="1">
      <alignment wrapText="1"/>
    </xf>
    <xf numFmtId="49" fontId="4" fillId="0" borderId="1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vertical="center" wrapText="1"/>
    </xf>
    <xf numFmtId="49" fontId="13" fillId="0" borderId="1" xfId="3" applyNumberFormat="1" applyFont="1" applyFill="1" applyBorder="1" applyAlignment="1">
      <alignment vertical="center" wrapText="1"/>
    </xf>
    <xf numFmtId="166" fontId="12" fillId="0" borderId="1" xfId="3" applyNumberFormat="1" applyFont="1" applyFill="1" applyBorder="1" applyAlignment="1">
      <alignment horizontal="right"/>
    </xf>
    <xf numFmtId="165" fontId="13" fillId="8" borderId="1" xfId="3" applyNumberFormat="1" applyFont="1" applyFill="1" applyBorder="1" applyAlignment="1">
      <alignment horizontal="right"/>
    </xf>
    <xf numFmtId="0" fontId="0" fillId="0" borderId="0" xfId="0" applyFill="1"/>
    <xf numFmtId="168" fontId="0" fillId="0" borderId="0" xfId="0" applyNumberFormat="1" applyFill="1"/>
    <xf numFmtId="167" fontId="19" fillId="0" borderId="1" xfId="0" applyNumberFormat="1" applyFont="1" applyFill="1" applyBorder="1" applyAlignment="1">
      <alignment wrapText="1"/>
    </xf>
    <xf numFmtId="0" fontId="49" fillId="0" borderId="0" xfId="0" applyFont="1" applyFill="1"/>
    <xf numFmtId="166" fontId="49" fillId="0" borderId="0" xfId="0" applyNumberFormat="1" applyFont="1" applyFill="1"/>
    <xf numFmtId="167" fontId="50" fillId="0" borderId="1" xfId="0" applyNumberFormat="1" applyFont="1" applyFill="1" applyBorder="1" applyAlignment="1">
      <alignment wrapText="1"/>
    </xf>
    <xf numFmtId="166" fontId="50" fillId="0" borderId="1" xfId="0" applyNumberFormat="1" applyFont="1" applyFill="1" applyBorder="1" applyAlignment="1">
      <alignment horizontal="center" wrapText="1"/>
    </xf>
    <xf numFmtId="165" fontId="19" fillId="0" borderId="1" xfId="1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4" fontId="42" fillId="0" borderId="0" xfId="0" applyNumberFormat="1" applyFont="1" applyFill="1" applyBorder="1"/>
    <xf numFmtId="164" fontId="42" fillId="0" borderId="0" xfId="0" applyNumberFormat="1" applyFont="1" applyFill="1" applyBorder="1" applyAlignment="1">
      <alignment horizontal="center" vertical="top"/>
    </xf>
    <xf numFmtId="164" fontId="42" fillId="0" borderId="0" xfId="0" applyNumberFormat="1" applyFont="1" applyFill="1" applyBorder="1" applyAlignment="1">
      <alignment horizontal="left" vertical="top"/>
    </xf>
    <xf numFmtId="164" fontId="45" fillId="0" borderId="0" xfId="0" applyNumberFormat="1" applyFont="1" applyFill="1" applyBorder="1"/>
    <xf numFmtId="49" fontId="13" fillId="0" borderId="1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/>
    </xf>
    <xf numFmtId="0" fontId="12" fillId="0" borderId="1" xfId="3" applyFont="1" applyFill="1" applyBorder="1" applyAlignment="1">
      <alignment vertical="center" wrapText="1"/>
    </xf>
    <xf numFmtId="166" fontId="12" fillId="0" borderId="1" xfId="3" applyNumberFormat="1" applyFont="1" applyFill="1" applyBorder="1" applyAlignment="1"/>
    <xf numFmtId="166" fontId="12" fillId="0" borderId="1" xfId="3" applyNumberFormat="1" applyFont="1" applyFill="1" applyBorder="1" applyAlignment="1">
      <alignment wrapText="1"/>
    </xf>
    <xf numFmtId="49" fontId="12" fillId="0" borderId="1" xfId="3" applyNumberFormat="1" applyFont="1" applyFill="1" applyBorder="1" applyAlignment="1">
      <alignment vertical="top" wrapText="1"/>
    </xf>
    <xf numFmtId="164" fontId="1" fillId="0" borderId="0" xfId="0" applyNumberFormat="1" applyFont="1" applyFill="1" applyBorder="1"/>
    <xf numFmtId="164" fontId="1" fillId="0" borderId="12" xfId="0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left" vertical="top"/>
    </xf>
    <xf numFmtId="166" fontId="2" fillId="0" borderId="0" xfId="0" applyNumberFormat="1" applyFont="1" applyFill="1" applyBorder="1" applyAlignment="1">
      <alignment vertical="center"/>
    </xf>
    <xf numFmtId="49" fontId="42" fillId="0" borderId="1" xfId="0" applyNumberFormat="1" applyFont="1" applyFill="1" applyBorder="1" applyAlignment="1">
      <alignment horizontal="center" vertical="top"/>
    </xf>
    <xf numFmtId="0" fontId="42" fillId="0" borderId="1" xfId="0" applyFont="1" applyFill="1" applyBorder="1" applyAlignment="1">
      <alignment horizontal="right" vertical="top" wrapText="1"/>
    </xf>
    <xf numFmtId="166" fontId="42" fillId="0" borderId="1" xfId="5" applyNumberFormat="1" applyFont="1" applyFill="1" applyBorder="1" applyAlignment="1">
      <alignment horizontal="right" vertical="top" wrapText="1"/>
    </xf>
    <xf numFmtId="166" fontId="42" fillId="0" borderId="1" xfId="0" applyNumberFormat="1" applyFont="1" applyFill="1" applyBorder="1" applyAlignment="1">
      <alignment horizontal="right" vertical="top"/>
    </xf>
    <xf numFmtId="165" fontId="42" fillId="0" borderId="1" xfId="1" applyNumberFormat="1" applyFont="1" applyFill="1" applyBorder="1" applyAlignment="1">
      <alignment horizontal="right" vertical="top"/>
    </xf>
    <xf numFmtId="166" fontId="42" fillId="0" borderId="0" xfId="0" applyNumberFormat="1" applyFont="1" applyFill="1" applyBorder="1" applyAlignment="1">
      <alignment horizontal="center" vertical="top" wrapText="1"/>
    </xf>
    <xf numFmtId="164" fontId="45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center"/>
    </xf>
    <xf numFmtId="166" fontId="13" fillId="8" borderId="1" xfId="3" applyNumberFormat="1" applyFont="1" applyFill="1" applyBorder="1" applyAlignment="1">
      <alignment horizontal="right" wrapText="1"/>
    </xf>
    <xf numFmtId="165" fontId="13" fillId="0" borderId="1" xfId="3" applyNumberFormat="1" applyFont="1" applyFill="1" applyBorder="1" applyAlignment="1"/>
    <xf numFmtId="165" fontId="12" fillId="0" borderId="1" xfId="3" applyNumberFormat="1" applyFont="1" applyFill="1" applyBorder="1" applyAlignment="1"/>
    <xf numFmtId="166" fontId="13" fillId="0" borderId="1" xfId="3" applyNumberFormat="1" applyFont="1" applyFill="1" applyBorder="1" applyAlignment="1"/>
    <xf numFmtId="165" fontId="13" fillId="8" borderId="1" xfId="3" applyNumberFormat="1" applyFont="1" applyFill="1" applyBorder="1" applyAlignment="1"/>
    <xf numFmtId="49" fontId="7" fillId="0" borderId="1" xfId="3" applyNumberFormat="1" applyFont="1" applyFill="1" applyBorder="1" applyAlignment="1">
      <alignment horizontal="right" vertical="center"/>
    </xf>
    <xf numFmtId="49" fontId="12" fillId="0" borderId="1" xfId="3" applyNumberFormat="1" applyFont="1" applyFill="1" applyBorder="1" applyAlignment="1">
      <alignment horizontal="left" vertical="center" wrapText="1"/>
    </xf>
    <xf numFmtId="49" fontId="4" fillId="0" borderId="1" xfId="3" applyNumberFormat="1" applyFont="1" applyFill="1" applyBorder="1" applyAlignment="1">
      <alignment horizontal="left" vertical="center"/>
    </xf>
    <xf numFmtId="49" fontId="13" fillId="0" borderId="1" xfId="3" applyNumberFormat="1" applyFont="1" applyFill="1" applyBorder="1" applyAlignment="1">
      <alignment horizontal="left" vertical="center" wrapText="1"/>
    </xf>
    <xf numFmtId="49" fontId="7" fillId="0" borderId="1" xfId="3" applyNumberFormat="1" applyFont="1" applyFill="1" applyBorder="1" applyAlignment="1">
      <alignment horizontal="left" vertical="center"/>
    </xf>
    <xf numFmtId="165" fontId="13" fillId="8" borderId="1" xfId="3" applyNumberFormat="1" applyFont="1" applyFill="1" applyBorder="1" applyAlignment="1">
      <alignment horizontal="right" wrapText="1"/>
    </xf>
    <xf numFmtId="0" fontId="0" fillId="3" borderId="0" xfId="0" applyFill="1"/>
    <xf numFmtId="0" fontId="36" fillId="3" borderId="0" xfId="0" applyFont="1" applyFill="1"/>
    <xf numFmtId="0" fontId="18" fillId="3" borderId="0" xfId="0" applyFont="1" applyFill="1"/>
    <xf numFmtId="0" fontId="39" fillId="3" borderId="0" xfId="0" applyFont="1" applyFill="1" applyAlignment="1"/>
    <xf numFmtId="0" fontId="1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47" fillId="9" borderId="1" xfId="0" applyFont="1" applyFill="1" applyBorder="1" applyAlignment="1">
      <alignment vertical="top" wrapText="1"/>
    </xf>
    <xf numFmtId="167" fontId="33" fillId="9" borderId="5" xfId="0" applyNumberFormat="1" applyFont="1" applyFill="1" applyBorder="1" applyAlignment="1">
      <alignment horizontal="right" wrapText="1"/>
    </xf>
    <xf numFmtId="167" fontId="33" fillId="9" borderId="1" xfId="0" applyNumberFormat="1" applyFont="1" applyFill="1" applyBorder="1" applyAlignment="1">
      <alignment horizontal="right"/>
    </xf>
    <xf numFmtId="167" fontId="35" fillId="9" borderId="1" xfId="0" applyNumberFormat="1" applyFont="1" applyFill="1" applyBorder="1" applyAlignment="1">
      <alignment horizontal="right"/>
    </xf>
    <xf numFmtId="167" fontId="35" fillId="9" borderId="5" xfId="0" applyNumberFormat="1" applyFont="1" applyFill="1" applyBorder="1" applyAlignment="1">
      <alignment horizontal="right" wrapText="1"/>
    </xf>
    <xf numFmtId="167" fontId="33" fillId="3" borderId="5" xfId="0" applyNumberFormat="1" applyFont="1" applyFill="1" applyBorder="1" applyAlignment="1">
      <alignment horizontal="right"/>
    </xf>
    <xf numFmtId="167" fontId="33" fillId="3" borderId="1" xfId="0" applyNumberFormat="1" applyFont="1" applyFill="1" applyBorder="1" applyAlignment="1">
      <alignment horizontal="right"/>
    </xf>
    <xf numFmtId="167" fontId="35" fillId="3" borderId="1" xfId="0" applyNumberFormat="1" applyFont="1" applyFill="1" applyBorder="1" applyAlignment="1">
      <alignment horizontal="right"/>
    </xf>
    <xf numFmtId="167" fontId="35" fillId="3" borderId="5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vertical="top" wrapText="1"/>
    </xf>
    <xf numFmtId="167" fontId="32" fillId="3" borderId="5" xfId="0" applyNumberFormat="1" applyFont="1" applyFill="1" applyBorder="1" applyAlignment="1">
      <alignment horizontal="right"/>
    </xf>
    <xf numFmtId="167" fontId="32" fillId="3" borderId="1" xfId="0" applyNumberFormat="1" applyFont="1" applyFill="1" applyBorder="1" applyAlignment="1">
      <alignment horizontal="right"/>
    </xf>
    <xf numFmtId="167" fontId="33" fillId="9" borderId="5" xfId="0" applyNumberFormat="1" applyFont="1" applyFill="1" applyBorder="1" applyAlignment="1">
      <alignment horizontal="right"/>
    </xf>
    <xf numFmtId="167" fontId="35" fillId="9" borderId="5" xfId="0" applyNumberFormat="1" applyFont="1" applyFill="1" applyBorder="1" applyAlignment="1">
      <alignment horizontal="right"/>
    </xf>
    <xf numFmtId="0" fontId="23" fillId="3" borderId="0" xfId="0" applyFont="1" applyFill="1"/>
    <xf numFmtId="0" fontId="11" fillId="3" borderId="1" xfId="0" applyFont="1" applyFill="1" applyBorder="1" applyAlignment="1">
      <alignment horizontal="justify" vertical="center" wrapText="1"/>
    </xf>
    <xf numFmtId="0" fontId="52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 applyFill="1"/>
    <xf numFmtId="0" fontId="19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/>
    </xf>
    <xf numFmtId="168" fontId="36" fillId="0" borderId="0" xfId="0" applyNumberFormat="1" applyFont="1" applyFill="1"/>
    <xf numFmtId="166" fontId="36" fillId="0" borderId="0" xfId="0" applyNumberFormat="1" applyFont="1" applyFill="1"/>
    <xf numFmtId="167" fontId="50" fillId="0" borderId="1" xfId="0" applyNumberFormat="1" applyFont="1" applyFill="1" applyBorder="1" applyAlignment="1">
      <alignment horizontal="center"/>
    </xf>
    <xf numFmtId="0" fontId="52" fillId="0" borderId="0" xfId="0" applyFont="1" applyFill="1" applyBorder="1"/>
    <xf numFmtId="0" fontId="19" fillId="0" borderId="0" xfId="0" applyFont="1" applyFill="1" applyBorder="1" applyAlignment="1">
      <alignment horizontal="center"/>
    </xf>
    <xf numFmtId="165" fontId="52" fillId="0" borderId="0" xfId="1" applyNumberFormat="1" applyFont="1" applyFill="1" applyBorder="1"/>
    <xf numFmtId="0" fontId="53" fillId="0" borderId="0" xfId="0" applyFont="1" applyFill="1"/>
    <xf numFmtId="0" fontId="53" fillId="0" borderId="0" xfId="0" applyFont="1" applyFill="1" applyAlignment="1">
      <alignment horizontal="left"/>
    </xf>
    <xf numFmtId="167" fontId="53" fillId="0" borderId="0" xfId="0" applyNumberFormat="1" applyFont="1" applyFill="1"/>
    <xf numFmtId="166" fontId="4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 vertical="top"/>
    </xf>
    <xf numFmtId="171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top"/>
    </xf>
    <xf numFmtId="164" fontId="40" fillId="0" borderId="0" xfId="0" applyNumberFormat="1" applyFont="1" applyFill="1" applyBorder="1" applyAlignment="1">
      <alignment horizontal="right" vertical="top"/>
    </xf>
    <xf numFmtId="164" fontId="45" fillId="0" borderId="0" xfId="0" applyNumberFormat="1" applyFont="1" applyFill="1" applyBorder="1" applyAlignment="1">
      <alignment horizontal="right" vertical="top"/>
    </xf>
    <xf numFmtId="166" fontId="2" fillId="0" borderId="0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66" fontId="4" fillId="8" borderId="1" xfId="0" applyNumberFormat="1" applyFont="1" applyFill="1" applyBorder="1" applyAlignment="1">
      <alignment horizontal="right" vertical="center"/>
    </xf>
    <xf numFmtId="165" fontId="4" fillId="8" borderId="1" xfId="6" applyNumberFormat="1" applyFont="1" applyFill="1" applyBorder="1" applyAlignment="1">
      <alignment horizontal="right" vertical="center"/>
    </xf>
    <xf numFmtId="0" fontId="2" fillId="14" borderId="1" xfId="0" applyFont="1" applyFill="1" applyBorder="1" applyAlignment="1">
      <alignment horizontal="center" vertical="top"/>
    </xf>
    <xf numFmtId="0" fontId="2" fillId="14" borderId="1" xfId="0" quotePrefix="1" applyFont="1" applyFill="1" applyBorder="1" applyAlignment="1">
      <alignment vertical="top" wrapText="1"/>
    </xf>
    <xf numFmtId="166" fontId="2" fillId="14" borderId="1" xfId="0" applyNumberFormat="1" applyFont="1" applyFill="1" applyBorder="1" applyAlignment="1">
      <alignment horizontal="right" vertical="top"/>
    </xf>
    <xf numFmtId="165" fontId="2" fillId="14" borderId="1" xfId="6" applyNumberFormat="1" applyFont="1" applyFill="1" applyBorder="1" applyAlignment="1">
      <alignment horizontal="right" vertical="top"/>
    </xf>
    <xf numFmtId="49" fontId="2" fillId="14" borderId="1" xfId="0" applyNumberFormat="1" applyFont="1" applyFill="1" applyBorder="1" applyAlignment="1">
      <alignment horizontal="center" vertical="top"/>
    </xf>
    <xf numFmtId="0" fontId="2" fillId="14" borderId="1" xfId="0" applyFont="1" applyFill="1" applyBorder="1" applyAlignment="1">
      <alignment vertical="top" wrapText="1"/>
    </xf>
    <xf numFmtId="10" fontId="1" fillId="0" borderId="0" xfId="6" applyNumberFormat="1" applyFont="1" applyFill="1" applyBorder="1"/>
    <xf numFmtId="164" fontId="50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166" fontId="2" fillId="8" borderId="1" xfId="0" applyNumberFormat="1" applyFont="1" applyFill="1" applyBorder="1" applyAlignment="1">
      <alignment horizontal="right" vertical="center"/>
    </xf>
    <xf numFmtId="165" fontId="4" fillId="8" borderId="1" xfId="1" applyNumberFormat="1" applyFont="1" applyFill="1" applyBorder="1" applyAlignment="1">
      <alignment horizontal="right" vertical="center"/>
    </xf>
    <xf numFmtId="164" fontId="7" fillId="8" borderId="0" xfId="0" applyNumberFormat="1" applyFont="1" applyFill="1" applyBorder="1" applyAlignment="1">
      <alignment horizontal="left" vertical="top"/>
    </xf>
    <xf numFmtId="164" fontId="21" fillId="8" borderId="0" xfId="0" applyNumberFormat="1" applyFont="1" applyFill="1" applyBorder="1" applyAlignment="1">
      <alignment horizontal="left" vertical="top"/>
    </xf>
    <xf numFmtId="164" fontId="4" fillId="8" borderId="0" xfId="0" applyNumberFormat="1" applyFont="1" applyFill="1" applyBorder="1" applyAlignment="1">
      <alignment vertical="center"/>
    </xf>
    <xf numFmtId="164" fontId="2" fillId="8" borderId="0" xfId="0" applyNumberFormat="1" applyFont="1" applyFill="1" applyBorder="1"/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 wrapText="1"/>
    </xf>
    <xf numFmtId="165" fontId="2" fillId="8" borderId="1" xfId="1" applyNumberFormat="1" applyFont="1" applyFill="1" applyBorder="1" applyAlignment="1">
      <alignment horizontal="right" vertical="center"/>
    </xf>
    <xf numFmtId="164" fontId="1" fillId="8" borderId="0" xfId="0" applyNumberFormat="1" applyFont="1" applyFill="1" applyBorder="1" applyAlignment="1">
      <alignment horizontal="left" vertical="top"/>
    </xf>
    <xf numFmtId="164" fontId="37" fillId="8" borderId="0" xfId="0" applyNumberFormat="1" applyFont="1" applyFill="1" applyBorder="1" applyAlignment="1">
      <alignment horizontal="left" vertical="top"/>
    </xf>
    <xf numFmtId="164" fontId="43" fillId="8" borderId="0" xfId="0" applyNumberFormat="1" applyFont="1" applyFill="1" applyBorder="1" applyAlignment="1">
      <alignment vertical="center"/>
    </xf>
    <xf numFmtId="164" fontId="37" fillId="8" borderId="0" xfId="0" applyNumberFormat="1" applyFont="1" applyFill="1" applyBorder="1"/>
    <xf numFmtId="164" fontId="37" fillId="8" borderId="0" xfId="0" applyNumberFormat="1" applyFont="1" applyFill="1" applyBorder="1" applyAlignment="1">
      <alignment vertical="center"/>
    </xf>
    <xf numFmtId="49" fontId="1" fillId="15" borderId="1" xfId="0" applyNumberFormat="1" applyFont="1" applyFill="1" applyBorder="1" applyAlignment="1">
      <alignment horizontal="center" vertical="top"/>
    </xf>
    <xf numFmtId="0" fontId="1" fillId="15" borderId="1" xfId="0" applyFont="1" applyFill="1" applyBorder="1" applyAlignment="1">
      <alignment vertical="top" wrapText="1"/>
    </xf>
    <xf numFmtId="166" fontId="1" fillId="15" borderId="1" xfId="0" applyNumberFormat="1" applyFont="1" applyFill="1" applyBorder="1" applyAlignment="1">
      <alignment horizontal="right" vertical="top"/>
    </xf>
    <xf numFmtId="166" fontId="2" fillId="15" borderId="1" xfId="0" applyNumberFormat="1" applyFont="1" applyFill="1" applyBorder="1" applyAlignment="1">
      <alignment horizontal="right" vertical="top"/>
    </xf>
    <xf numFmtId="165" fontId="1" fillId="15" borderId="1" xfId="1" applyNumberFormat="1" applyFont="1" applyFill="1" applyBorder="1" applyAlignment="1">
      <alignment horizontal="right" vertical="top"/>
    </xf>
    <xf numFmtId="164" fontId="1" fillId="15" borderId="0" xfId="0" applyNumberFormat="1" applyFont="1" applyFill="1" applyBorder="1" applyAlignment="1">
      <alignment horizontal="left" vertical="top"/>
    </xf>
    <xf numFmtId="164" fontId="22" fillId="15" borderId="0" xfId="0" applyNumberFormat="1" applyFont="1" applyFill="1" applyBorder="1" applyAlignment="1">
      <alignment horizontal="left" vertical="top"/>
    </xf>
    <xf numFmtId="164" fontId="43" fillId="15" borderId="0" xfId="0" applyNumberFormat="1" applyFont="1" applyFill="1" applyBorder="1"/>
    <xf numFmtId="164" fontId="37" fillId="15" borderId="0" xfId="0" applyNumberFormat="1" applyFont="1" applyFill="1" applyBorder="1"/>
    <xf numFmtId="164" fontId="22" fillId="15" borderId="0" xfId="0" applyNumberFormat="1" applyFont="1" applyFill="1" applyBorder="1"/>
    <xf numFmtId="166" fontId="2" fillId="0" borderId="1" xfId="0" applyNumberFormat="1" applyFont="1" applyFill="1" applyBorder="1" applyAlignment="1">
      <alignment horizontal="right" vertical="top"/>
    </xf>
    <xf numFmtId="0" fontId="1" fillId="15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15" borderId="1" xfId="0" applyNumberFormat="1" applyFont="1" applyFill="1" applyBorder="1" applyAlignment="1">
      <alignment horizontal="left" vertical="top" wrapText="1"/>
    </xf>
    <xf numFmtId="164" fontId="2" fillId="15" borderId="0" xfId="0" applyNumberFormat="1" applyFont="1" applyFill="1" applyBorder="1"/>
    <xf numFmtId="164" fontId="1" fillId="15" borderId="0" xfId="0" applyNumberFormat="1" applyFont="1" applyFill="1" applyBorder="1"/>
    <xf numFmtId="164" fontId="1" fillId="8" borderId="0" xfId="0" applyNumberFormat="1" applyFont="1" applyFill="1" applyBorder="1" applyAlignment="1">
      <alignment horizontal="left" vertical="center"/>
    </xf>
    <xf numFmtId="164" fontId="2" fillId="8" borderId="0" xfId="0" applyNumberFormat="1" applyFont="1" applyFill="1" applyBorder="1" applyAlignment="1">
      <alignment vertical="center"/>
    </xf>
    <xf numFmtId="49" fontId="1" fillId="0" borderId="1" xfId="0" quotePrefix="1" applyNumberFormat="1" applyFont="1" applyFill="1" applyBorder="1" applyAlignment="1">
      <alignment horizontal="left" vertical="top" wrapText="1"/>
    </xf>
    <xf numFmtId="2" fontId="1" fillId="15" borderId="1" xfId="0" applyNumberFormat="1" applyFont="1" applyFill="1" applyBorder="1" applyAlignment="1">
      <alignment horizontal="center" vertical="top"/>
    </xf>
    <xf numFmtId="166" fontId="1" fillId="15" borderId="1" xfId="0" applyNumberFormat="1" applyFont="1" applyFill="1" applyBorder="1" applyAlignment="1">
      <alignment horizontal="right" vertical="top" wrapText="1"/>
    </xf>
    <xf numFmtId="164" fontId="1" fillId="15" borderId="0" xfId="0" applyNumberFormat="1" applyFont="1" applyFill="1" applyBorder="1" applyAlignment="1">
      <alignment horizontal="left" vertical="top" wrapText="1"/>
    </xf>
    <xf numFmtId="164" fontId="37" fillId="15" borderId="0" xfId="0" applyNumberFormat="1" applyFont="1" applyFill="1" applyBorder="1" applyAlignment="1">
      <alignment horizontal="left" vertical="top"/>
    </xf>
    <xf numFmtId="164" fontId="2" fillId="15" borderId="0" xfId="0" applyNumberFormat="1" applyFont="1" applyFill="1" applyBorder="1" applyAlignment="1">
      <alignment vertical="center"/>
    </xf>
    <xf numFmtId="165" fontId="2" fillId="15" borderId="1" xfId="1" applyNumberFormat="1" applyFont="1" applyFill="1" applyBorder="1" applyAlignment="1">
      <alignment horizontal="right" vertical="top"/>
    </xf>
    <xf numFmtId="166" fontId="45" fillId="0" borderId="1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top" wrapText="1"/>
    </xf>
    <xf numFmtId="49" fontId="1" fillId="15" borderId="6" xfId="0" applyNumberFormat="1" applyFont="1" applyFill="1" applyBorder="1" applyAlignment="1">
      <alignment horizontal="center" vertical="top"/>
    </xf>
    <xf numFmtId="170" fontId="2" fillId="0" borderId="0" xfId="0" applyNumberFormat="1" applyFont="1" applyFill="1" applyBorder="1"/>
    <xf numFmtId="170" fontId="1" fillId="0" borderId="0" xfId="0" applyNumberFormat="1" applyFont="1" applyFill="1" applyBorder="1"/>
    <xf numFmtId="166" fontId="1" fillId="0" borderId="0" xfId="0" applyNumberFormat="1" applyFont="1" applyFill="1" applyBorder="1" applyAlignment="1">
      <alignment horizontal="right" vertical="top"/>
    </xf>
    <xf numFmtId="166" fontId="37" fillId="0" borderId="0" xfId="0" applyNumberFormat="1" applyFont="1" applyFill="1" applyBorder="1"/>
    <xf numFmtId="171" fontId="34" fillId="0" borderId="0" xfId="0" applyNumberFormat="1" applyFont="1" applyFill="1" applyBorder="1"/>
    <xf numFmtId="0" fontId="12" fillId="0" borderId="1" xfId="0" applyFont="1" applyFill="1" applyBorder="1" applyAlignment="1">
      <alignment horizontal="left" vertical="top" wrapText="1"/>
    </xf>
    <xf numFmtId="166" fontId="13" fillId="0" borderId="1" xfId="0" applyNumberFormat="1" applyFont="1" applyFill="1" applyBorder="1" applyAlignment="1">
      <alignment wrapText="1"/>
    </xf>
    <xf numFmtId="166" fontId="12" fillId="0" borderId="1" xfId="0" applyNumberFormat="1" applyFont="1" applyFill="1" applyBorder="1" applyAlignment="1">
      <alignment wrapText="1"/>
    </xf>
    <xf numFmtId="166" fontId="12" fillId="0" borderId="1" xfId="0" applyNumberFormat="1" applyFont="1" applyFill="1" applyBorder="1" applyAlignment="1">
      <alignment horizontal="right" wrapText="1"/>
    </xf>
    <xf numFmtId="166" fontId="13" fillId="8" borderId="1" xfId="0" applyNumberFormat="1" applyFont="1" applyFill="1" applyBorder="1" applyAlignment="1">
      <alignment horizontal="right" wrapText="1"/>
    </xf>
    <xf numFmtId="0" fontId="0" fillId="0" borderId="0" xfId="0" applyFill="1" applyBorder="1"/>
    <xf numFmtId="166" fontId="13" fillId="0" borderId="1" xfId="0" applyNumberFormat="1" applyFont="1" applyFill="1" applyBorder="1" applyAlignment="1">
      <alignment horizontal="right" wrapText="1"/>
    </xf>
    <xf numFmtId="164" fontId="40" fillId="0" borderId="0" xfId="0" applyNumberFormat="1" applyFont="1" applyFill="1" applyBorder="1"/>
    <xf numFmtId="166" fontId="2" fillId="0" borderId="0" xfId="0" applyNumberFormat="1" applyFont="1" applyFill="1" applyBorder="1"/>
    <xf numFmtId="171" fontId="40" fillId="0" borderId="0" xfId="0" applyNumberFormat="1" applyFont="1" applyFill="1" applyBorder="1"/>
    <xf numFmtId="166" fontId="45" fillId="0" borderId="0" xfId="0" applyNumberFormat="1" applyFont="1" applyFill="1" applyBorder="1"/>
    <xf numFmtId="0" fontId="0" fillId="16" borderId="0" xfId="0" applyFill="1"/>
    <xf numFmtId="3" fontId="2" fillId="15" borderId="1" xfId="0" applyNumberFormat="1" applyFont="1" applyFill="1" applyBorder="1" applyAlignment="1">
      <alignment horizontal="center" vertical="top"/>
    </xf>
    <xf numFmtId="164" fontId="2" fillId="15" borderId="1" xfId="0" applyNumberFormat="1" applyFont="1" applyFill="1" applyBorder="1" applyAlignment="1">
      <alignment horizontal="left" vertical="top" wrapText="1"/>
    </xf>
    <xf numFmtId="166" fontId="2" fillId="15" borderId="1" xfId="0" applyNumberFormat="1" applyFont="1" applyFill="1" applyBorder="1" applyAlignment="1">
      <alignment vertical="top"/>
    </xf>
    <xf numFmtId="165" fontId="2" fillId="15" borderId="1" xfId="0" applyNumberFormat="1" applyFont="1" applyFill="1" applyBorder="1" applyAlignment="1">
      <alignment vertical="top"/>
    </xf>
    <xf numFmtId="0" fontId="2" fillId="15" borderId="1" xfId="0" applyFont="1" applyFill="1" applyBorder="1" applyAlignment="1">
      <alignment horizontal="left" vertical="top" wrapText="1"/>
    </xf>
    <xf numFmtId="0" fontId="0" fillId="0" borderId="0" xfId="0"/>
    <xf numFmtId="0" fontId="18" fillId="0" borderId="0" xfId="0" applyFont="1"/>
    <xf numFmtId="0" fontId="16" fillId="0" borderId="0" xfId="0" applyFont="1" applyAlignment="1"/>
    <xf numFmtId="0" fontId="18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167" fontId="17" fillId="0" borderId="3" xfId="0" applyNumberFormat="1" applyFont="1" applyBorder="1" applyAlignment="1">
      <alignment vertical="top"/>
    </xf>
    <xf numFmtId="167" fontId="27" fillId="10" borderId="1" xfId="0" applyNumberFormat="1" applyFont="1" applyFill="1" applyBorder="1" applyAlignment="1">
      <alignment vertical="top" wrapText="1"/>
    </xf>
    <xf numFmtId="167" fontId="0" fillId="0" borderId="0" xfId="0" applyNumberFormat="1"/>
    <xf numFmtId="167" fontId="11" fillId="3" borderId="3" xfId="0" applyNumberFormat="1" applyFont="1" applyFill="1" applyBorder="1" applyAlignment="1">
      <alignment horizontal="justify" vertical="top" wrapText="1"/>
    </xf>
    <xf numFmtId="0" fontId="23" fillId="0" borderId="0" xfId="0" applyFont="1"/>
    <xf numFmtId="167" fontId="23" fillId="12" borderId="1" xfId="0" applyNumberFormat="1" applyFont="1" applyFill="1" applyBorder="1"/>
    <xf numFmtId="167" fontId="23" fillId="12" borderId="1" xfId="0" applyNumberFormat="1" applyFont="1" applyFill="1" applyBorder="1" applyAlignment="1">
      <alignment horizontal="center" vertical="center"/>
    </xf>
    <xf numFmtId="167" fontId="32" fillId="10" borderId="10" xfId="0" applyNumberFormat="1" applyFont="1" applyFill="1" applyBorder="1" applyAlignment="1">
      <alignment horizontal="center" vertical="center"/>
    </xf>
    <xf numFmtId="167" fontId="32" fillId="10" borderId="1" xfId="0" applyNumberFormat="1" applyFont="1" applyFill="1" applyBorder="1" applyAlignment="1">
      <alignment horizontal="center" vertical="center"/>
    </xf>
    <xf numFmtId="167" fontId="3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7" fontId="17" fillId="3" borderId="3" xfId="0" applyNumberFormat="1" applyFont="1" applyFill="1" applyBorder="1" applyAlignment="1">
      <alignment vertical="top"/>
    </xf>
    <xf numFmtId="49" fontId="17" fillId="3" borderId="3" xfId="0" applyNumberFormat="1" applyFont="1" applyFill="1" applyBorder="1" applyAlignment="1">
      <alignment vertical="top"/>
    </xf>
    <xf numFmtId="167" fontId="0" fillId="3" borderId="1" xfId="0" applyNumberFormat="1" applyFont="1" applyFill="1" applyBorder="1" applyAlignment="1">
      <alignment horizontal="center" vertical="center"/>
    </xf>
    <xf numFmtId="167" fontId="0" fillId="3" borderId="5" xfId="0" applyNumberFormat="1" applyFont="1" applyFill="1" applyBorder="1" applyAlignment="1">
      <alignment horizontal="center" vertical="center"/>
    </xf>
    <xf numFmtId="0" fontId="38" fillId="0" borderId="0" xfId="0" applyFont="1"/>
    <xf numFmtId="49" fontId="17" fillId="3" borderId="1" xfId="0" applyNumberFormat="1" applyFont="1" applyFill="1" applyBorder="1" applyAlignment="1">
      <alignment vertical="top"/>
    </xf>
    <xf numFmtId="167" fontId="11" fillId="3" borderId="1" xfId="0" applyNumberFormat="1" applyFont="1" applyFill="1" applyBorder="1" applyAlignment="1">
      <alignment horizontal="left" vertical="top" wrapText="1"/>
    </xf>
    <xf numFmtId="167" fontId="32" fillId="11" borderId="10" xfId="0" applyNumberFormat="1" applyFont="1" applyFill="1" applyBorder="1" applyAlignment="1">
      <alignment horizontal="center" vertical="center"/>
    </xf>
    <xf numFmtId="0" fontId="16" fillId="3" borderId="0" xfId="0" applyFont="1" applyFill="1" applyAlignment="1"/>
    <xf numFmtId="0" fontId="17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vertical="top" wrapText="1"/>
    </xf>
    <xf numFmtId="167" fontId="27" fillId="11" borderId="1" xfId="0" applyNumberFormat="1" applyFont="1" applyFill="1" applyBorder="1" applyAlignment="1">
      <alignment vertical="top" wrapText="1"/>
    </xf>
    <xf numFmtId="167" fontId="23" fillId="11" borderId="15" xfId="0" applyNumberFormat="1" applyFont="1" applyFill="1" applyBorder="1" applyAlignment="1">
      <alignment horizontal="center" vertical="center"/>
    </xf>
    <xf numFmtId="167" fontId="23" fillId="11" borderId="2" xfId="0" applyNumberFormat="1" applyFont="1" applyFill="1" applyBorder="1" applyAlignment="1">
      <alignment horizontal="center" vertical="center"/>
    </xf>
    <xf numFmtId="167" fontId="23" fillId="11" borderId="1" xfId="0" applyNumberFormat="1" applyFont="1" applyFill="1" applyBorder="1" applyAlignment="1">
      <alignment horizontal="center" vertical="center"/>
    </xf>
    <xf numFmtId="167" fontId="23" fillId="11" borderId="13" xfId="0" applyNumberFormat="1" applyFont="1" applyFill="1" applyBorder="1" applyAlignment="1">
      <alignment horizontal="center" vertical="center"/>
    </xf>
    <xf numFmtId="167" fontId="23" fillId="13" borderId="1" xfId="0" applyNumberFormat="1" applyFont="1" applyFill="1" applyBorder="1" applyAlignment="1">
      <alignment horizontal="center" vertical="center"/>
    </xf>
    <xf numFmtId="167" fontId="33" fillId="3" borderId="1" xfId="0" applyNumberFormat="1" applyFont="1" applyFill="1" applyBorder="1" applyAlignment="1">
      <alignment horizontal="center" vertical="center"/>
    </xf>
    <xf numFmtId="167" fontId="11" fillId="20" borderId="3" xfId="0" applyNumberFormat="1" applyFont="1" applyFill="1" applyBorder="1" applyAlignment="1">
      <alignment horizontal="justify" vertical="top" wrapText="1"/>
    </xf>
    <xf numFmtId="164" fontId="44" fillId="0" borderId="0" xfId="0" applyNumberFormat="1" applyFont="1" applyFill="1" applyBorder="1"/>
    <xf numFmtId="164" fontId="55" fillId="0" borderId="0" xfId="0" applyNumberFormat="1" applyFont="1" applyFill="1" applyBorder="1" applyAlignment="1">
      <alignment vertical="top"/>
    </xf>
    <xf numFmtId="164" fontId="55" fillId="0" borderId="0" xfId="0" applyNumberFormat="1" applyFont="1" applyFill="1" applyBorder="1" applyAlignment="1">
      <alignment horizontal="center" vertical="top"/>
    </xf>
    <xf numFmtId="164" fontId="55" fillId="0" borderId="0" xfId="0" applyNumberFormat="1" applyFont="1" applyFill="1" applyBorder="1" applyAlignment="1">
      <alignment horizontal="left" vertical="top"/>
    </xf>
    <xf numFmtId="168" fontId="55" fillId="0" borderId="0" xfId="0" applyNumberFormat="1" applyFont="1" applyFill="1" applyBorder="1" applyAlignment="1">
      <alignment vertical="top"/>
    </xf>
    <xf numFmtId="0" fontId="56" fillId="0" borderId="0" xfId="0" applyFont="1" applyFill="1"/>
    <xf numFmtId="168" fontId="56" fillId="0" borderId="0" xfId="0" applyNumberFormat="1" applyFont="1" applyFill="1"/>
    <xf numFmtId="0" fontId="57" fillId="0" borderId="0" xfId="0" applyFont="1" applyFill="1"/>
    <xf numFmtId="166" fontId="57" fillId="0" borderId="0" xfId="0" applyNumberFormat="1" applyFont="1" applyFill="1"/>
    <xf numFmtId="166" fontId="53" fillId="0" borderId="0" xfId="0" applyNumberFormat="1" applyFont="1" applyFill="1"/>
    <xf numFmtId="14" fontId="11" fillId="3" borderId="1" xfId="0" applyNumberFormat="1" applyFont="1" applyFill="1" applyBorder="1" applyAlignment="1">
      <alignment vertical="top" wrapText="1"/>
    </xf>
    <xf numFmtId="0" fontId="12" fillId="0" borderId="1" xfId="3" applyFont="1" applyFill="1" applyBorder="1" applyAlignment="1">
      <alignment horizontal="center" vertical="center" wrapText="1"/>
    </xf>
    <xf numFmtId="165" fontId="13" fillId="3" borderId="1" xfId="3" applyNumberFormat="1" applyFont="1" applyFill="1" applyBorder="1" applyAlignment="1">
      <alignment horizontal="right"/>
    </xf>
    <xf numFmtId="165" fontId="12" fillId="3" borderId="1" xfId="3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165" fontId="13" fillId="3" borderId="1" xfId="3" applyNumberFormat="1" applyFont="1" applyFill="1" applyBorder="1" applyAlignment="1"/>
    <xf numFmtId="165" fontId="12" fillId="3" borderId="1" xfId="3" applyNumberFormat="1" applyFont="1" applyFill="1" applyBorder="1" applyAlignment="1"/>
    <xf numFmtId="166" fontId="13" fillId="3" borderId="1" xfId="3" applyNumberFormat="1" applyFont="1" applyFill="1" applyBorder="1" applyAlignment="1">
      <alignment horizontal="right" wrapText="1"/>
    </xf>
    <xf numFmtId="0" fontId="13" fillId="4" borderId="1" xfId="3" applyFont="1" applyFill="1" applyBorder="1" applyAlignment="1">
      <alignment horizontal="center" vertical="center"/>
    </xf>
    <xf numFmtId="0" fontId="13" fillId="4" borderId="1" xfId="3" applyFont="1" applyFill="1" applyBorder="1" applyAlignment="1">
      <alignment horizontal="center" vertical="center" wrapText="1"/>
    </xf>
    <xf numFmtId="166" fontId="13" fillId="4" borderId="1" xfId="3" applyNumberFormat="1" applyFont="1" applyFill="1" applyBorder="1" applyAlignment="1">
      <alignment horizontal="right" vertical="center" wrapText="1"/>
    </xf>
    <xf numFmtId="165" fontId="13" fillId="4" borderId="1" xfId="3" applyNumberFormat="1" applyFont="1" applyFill="1" applyBorder="1" applyAlignment="1">
      <alignment horizontal="right" vertical="center" wrapText="1"/>
    </xf>
    <xf numFmtId="0" fontId="11" fillId="0" borderId="0" xfId="0" applyFont="1" applyBorder="1"/>
    <xf numFmtId="0" fontId="0" fillId="0" borderId="0" xfId="0" applyBorder="1"/>
    <xf numFmtId="0" fontId="7" fillId="0" borderId="0" xfId="0" applyFont="1" applyFill="1"/>
    <xf numFmtId="166" fontId="50" fillId="0" borderId="1" xfId="0" applyNumberFormat="1" applyFont="1" applyFill="1" applyBorder="1" applyAlignment="1">
      <alignment horizontal="right" wrapText="1"/>
    </xf>
    <xf numFmtId="165" fontId="50" fillId="0" borderId="1" xfId="1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right"/>
    </xf>
    <xf numFmtId="166" fontId="19" fillId="0" borderId="1" xfId="0" applyNumberFormat="1" applyFont="1" applyFill="1" applyBorder="1" applyAlignment="1">
      <alignment horizontal="right" wrapText="1"/>
    </xf>
    <xf numFmtId="166" fontId="50" fillId="0" borderId="1" xfId="0" applyNumberFormat="1" applyFont="1" applyFill="1" applyBorder="1" applyAlignment="1">
      <alignment horizontal="right"/>
    </xf>
    <xf numFmtId="164" fontId="45" fillId="15" borderId="0" xfId="0" applyNumberFormat="1" applyFont="1" applyFill="1" applyBorder="1" applyAlignment="1">
      <alignment vertical="top"/>
    </xf>
    <xf numFmtId="164" fontId="45" fillId="2" borderId="0" xfId="0" applyNumberFormat="1" applyFont="1" applyFill="1" applyBorder="1" applyAlignment="1">
      <alignment vertical="top"/>
    </xf>
    <xf numFmtId="164" fontId="22" fillId="15" borderId="0" xfId="0" applyNumberFormat="1" applyFont="1" applyFill="1" applyBorder="1" applyAlignment="1">
      <alignment horizontal="left" vertical="top" wrapText="1"/>
    </xf>
    <xf numFmtId="169" fontId="2" fillId="0" borderId="0" xfId="0" applyNumberFormat="1" applyFont="1" applyFill="1" applyBorder="1"/>
    <xf numFmtId="168" fontId="32" fillId="9" borderId="1" xfId="0" applyNumberFormat="1" applyFont="1" applyFill="1" applyBorder="1" applyAlignment="1">
      <alignment horizontal="right"/>
    </xf>
    <xf numFmtId="168" fontId="32" fillId="3" borderId="1" xfId="0" applyNumberFormat="1" applyFont="1" applyFill="1" applyBorder="1" applyAlignment="1">
      <alignment horizontal="right"/>
    </xf>
    <xf numFmtId="167" fontId="46" fillId="3" borderId="5" xfId="0" applyNumberFormat="1" applyFont="1" applyFill="1" applyBorder="1" applyAlignment="1">
      <alignment horizontal="right"/>
    </xf>
    <xf numFmtId="167" fontId="46" fillId="3" borderId="1" xfId="0" applyNumberFormat="1" applyFont="1" applyFill="1" applyBorder="1" applyAlignment="1">
      <alignment horizontal="right"/>
    </xf>
    <xf numFmtId="166" fontId="2" fillId="23" borderId="1" xfId="0" applyNumberFormat="1" applyFont="1" applyFill="1" applyBorder="1" applyAlignment="1">
      <alignment horizontal="right" vertical="center"/>
    </xf>
    <xf numFmtId="165" fontId="2" fillId="23" borderId="1" xfId="6" applyNumberFormat="1" applyFont="1" applyFill="1" applyBorder="1" applyAlignment="1">
      <alignment horizontal="right" vertical="center"/>
    </xf>
    <xf numFmtId="165" fontId="2" fillId="2" borderId="1" xfId="6" applyNumberFormat="1" applyFont="1" applyFill="1" applyBorder="1" applyAlignment="1">
      <alignment horizontal="right" vertical="top"/>
    </xf>
    <xf numFmtId="166" fontId="1" fillId="0" borderId="12" xfId="0" applyNumberFormat="1" applyFont="1" applyFill="1" applyBorder="1"/>
    <xf numFmtId="166" fontId="2" fillId="0" borderId="12" xfId="0" applyNumberFormat="1" applyFont="1" applyFill="1" applyBorder="1"/>
    <xf numFmtId="0" fontId="12" fillId="3" borderId="1" xfId="3" applyFont="1" applyFill="1" applyBorder="1" applyAlignment="1">
      <alignment vertical="center" wrapText="1"/>
    </xf>
    <xf numFmtId="166" fontId="13" fillId="0" borderId="1" xfId="3" applyNumberFormat="1" applyFont="1" applyFill="1" applyBorder="1" applyAlignment="1">
      <alignment horizontal="right"/>
    </xf>
    <xf numFmtId="165" fontId="13" fillId="0" borderId="1" xfId="3" applyNumberFormat="1" applyFont="1" applyFill="1" applyBorder="1" applyAlignment="1">
      <alignment horizontal="right"/>
    </xf>
    <xf numFmtId="165" fontId="12" fillId="0" borderId="1" xfId="3" applyNumberFormat="1" applyFont="1" applyFill="1" applyBorder="1" applyAlignment="1">
      <alignment horizontal="right"/>
    </xf>
    <xf numFmtId="166" fontId="12" fillId="0" borderId="1" xfId="3" applyNumberFormat="1" applyFont="1" applyFill="1" applyBorder="1" applyAlignment="1">
      <alignment horizontal="right" wrapText="1"/>
    </xf>
    <xf numFmtId="166" fontId="13" fillId="0" borderId="1" xfId="3" applyNumberFormat="1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left" vertical="center" wrapText="1"/>
    </xf>
    <xf numFmtId="165" fontId="13" fillId="0" borderId="1" xfId="3" applyNumberFormat="1" applyFont="1" applyFill="1" applyBorder="1" applyAlignment="1">
      <alignment horizontal="right" wrapText="1"/>
    </xf>
    <xf numFmtId="0" fontId="12" fillId="0" borderId="1" xfId="3" applyFont="1" applyFill="1" applyBorder="1" applyAlignment="1">
      <alignment horizontal="left" vertical="center" wrapText="1"/>
    </xf>
    <xf numFmtId="165" fontId="12" fillId="0" borderId="1" xfId="3" applyNumberFormat="1" applyFont="1" applyFill="1" applyBorder="1" applyAlignment="1">
      <alignment horizontal="right" wrapText="1"/>
    </xf>
    <xf numFmtId="0" fontId="16" fillId="0" borderId="0" xfId="0" applyFont="1"/>
    <xf numFmtId="164" fontId="37" fillId="8" borderId="0" xfId="0" applyNumberFormat="1" applyFont="1" applyFill="1" applyBorder="1" applyAlignment="1">
      <alignment horizontal="left" vertical="center"/>
    </xf>
    <xf numFmtId="0" fontId="1" fillId="15" borderId="1" xfId="0" quotePrefix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top" wrapText="1"/>
    </xf>
    <xf numFmtId="164" fontId="19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169" fontId="1" fillId="0" borderId="0" xfId="0" applyNumberFormat="1" applyFont="1" applyFill="1" applyBorder="1"/>
    <xf numFmtId="49" fontId="1" fillId="14" borderId="1" xfId="0" applyNumberFormat="1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left" vertical="top" wrapText="1"/>
    </xf>
    <xf numFmtId="166" fontId="1" fillId="14" borderId="1" xfId="5" applyNumberFormat="1" applyFont="1" applyFill="1" applyBorder="1" applyAlignment="1">
      <alignment horizontal="right" vertical="top" wrapText="1"/>
    </xf>
    <xf numFmtId="166" fontId="1" fillId="14" borderId="1" xfId="0" applyNumberFormat="1" applyFont="1" applyFill="1" applyBorder="1" applyAlignment="1">
      <alignment horizontal="right" vertical="top"/>
    </xf>
    <xf numFmtId="165" fontId="1" fillId="14" borderId="1" xfId="1" applyNumberFormat="1" applyFont="1" applyFill="1" applyBorder="1" applyAlignment="1">
      <alignment horizontal="right" vertical="top"/>
    </xf>
    <xf numFmtId="164" fontId="1" fillId="14" borderId="0" xfId="0" applyNumberFormat="1" applyFont="1" applyFill="1" applyBorder="1" applyAlignment="1">
      <alignment horizontal="left" vertical="top"/>
    </xf>
    <xf numFmtId="164" fontId="1" fillId="14" borderId="0" xfId="0" applyNumberFormat="1" applyFont="1" applyFill="1" applyBorder="1" applyAlignment="1">
      <alignment horizontal="left" vertical="top" wrapText="1"/>
    </xf>
    <xf numFmtId="166" fontId="1" fillId="14" borderId="0" xfId="0" applyNumberFormat="1" applyFont="1" applyFill="1" applyBorder="1" applyAlignment="1">
      <alignment horizontal="center" vertical="top" wrapText="1"/>
    </xf>
    <xf numFmtId="164" fontId="2" fillId="14" borderId="0" xfId="0" applyNumberFormat="1" applyFont="1" applyFill="1" applyBorder="1"/>
    <xf numFmtId="164" fontId="2" fillId="14" borderId="0" xfId="0" applyNumberFormat="1" applyFont="1" applyFill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27" fillId="26" borderId="1" xfId="0" applyFont="1" applyFill="1" applyBorder="1" applyAlignment="1">
      <alignment vertical="top" wrapText="1"/>
    </xf>
    <xf numFmtId="167" fontId="32" fillId="26" borderId="5" xfId="0" applyNumberFormat="1" applyFont="1" applyFill="1" applyBorder="1" applyAlignment="1">
      <alignment horizontal="right"/>
    </xf>
    <xf numFmtId="167" fontId="32" fillId="26" borderId="1" xfId="0" applyNumberFormat="1" applyFont="1" applyFill="1" applyBorder="1" applyAlignment="1">
      <alignment horizontal="right"/>
    </xf>
    <xf numFmtId="167" fontId="46" fillId="26" borderId="1" xfId="0" applyNumberFormat="1" applyFont="1" applyFill="1" applyBorder="1" applyAlignment="1">
      <alignment horizontal="right"/>
    </xf>
    <xf numFmtId="167" fontId="46" fillId="26" borderId="5" xfId="0" applyNumberFormat="1" applyFont="1" applyFill="1" applyBorder="1" applyAlignment="1">
      <alignment horizontal="right"/>
    </xf>
    <xf numFmtId="167" fontId="0" fillId="3" borderId="0" xfId="0" applyNumberFormat="1" applyFill="1"/>
    <xf numFmtId="49" fontId="48" fillId="3" borderId="3" xfId="0" applyNumberFormat="1" applyFont="1" applyFill="1" applyBorder="1" applyAlignment="1">
      <alignment vertical="top"/>
    </xf>
    <xf numFmtId="0" fontId="11" fillId="3" borderId="1" xfId="0" applyFont="1" applyFill="1" applyBorder="1" applyAlignment="1">
      <alignment horizontal="left" vertical="top" wrapText="1"/>
    </xf>
    <xf numFmtId="0" fontId="0" fillId="3" borderId="3" xfId="0" applyFill="1" applyBorder="1"/>
    <xf numFmtId="168" fontId="32" fillId="26" borderId="1" xfId="0" applyNumberFormat="1" applyFont="1" applyFill="1" applyBorder="1" applyAlignment="1">
      <alignment horizontal="right"/>
    </xf>
    <xf numFmtId="0" fontId="27" fillId="0" borderId="1" xfId="0" applyFont="1" applyFill="1" applyBorder="1" applyAlignment="1">
      <alignment vertical="top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60" fillId="0" borderId="0" xfId="0" applyFont="1"/>
    <xf numFmtId="0" fontId="59" fillId="0" borderId="0" xfId="0" applyFont="1"/>
    <xf numFmtId="0" fontId="59" fillId="16" borderId="0" xfId="0" applyFont="1" applyFill="1"/>
    <xf numFmtId="0" fontId="60" fillId="0" borderId="0" xfId="0" applyFont="1" applyAlignment="1">
      <alignment horizontal="center"/>
    </xf>
    <xf numFmtId="0" fontId="61" fillId="0" borderId="1" xfId="0" applyFont="1" applyBorder="1" applyAlignment="1">
      <alignment horizontal="center" vertical="center" wrapText="1"/>
    </xf>
    <xf numFmtId="0" fontId="61" fillId="16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top" wrapText="1"/>
    </xf>
    <xf numFmtId="0" fontId="61" fillId="16" borderId="1" xfId="0" applyFont="1" applyFill="1" applyBorder="1" applyAlignment="1">
      <alignment horizontal="center" vertical="top" wrapText="1"/>
    </xf>
    <xf numFmtId="0" fontId="61" fillId="0" borderId="1" xfId="0" applyFont="1" applyBorder="1" applyAlignment="1">
      <alignment horizontal="center"/>
    </xf>
    <xf numFmtId="0" fontId="61" fillId="0" borderId="2" xfId="0" applyFont="1" applyBorder="1" applyAlignment="1">
      <alignment horizontal="center" wrapText="1"/>
    </xf>
    <xf numFmtId="0" fontId="61" fillId="0" borderId="1" xfId="0" applyFont="1" applyBorder="1" applyAlignment="1">
      <alignment horizontal="center" wrapText="1"/>
    </xf>
    <xf numFmtId="0" fontId="61" fillId="16" borderId="1" xfId="0" applyFont="1" applyFill="1" applyBorder="1" applyAlignment="1">
      <alignment horizontal="center" wrapText="1"/>
    </xf>
    <xf numFmtId="0" fontId="61" fillId="0" borderId="3" xfId="0" applyFont="1" applyBorder="1" applyAlignment="1">
      <alignment horizontal="left" vertical="top"/>
    </xf>
    <xf numFmtId="167" fontId="62" fillId="17" borderId="1" xfId="0" applyNumberFormat="1" applyFont="1" applyFill="1" applyBorder="1" applyAlignment="1">
      <alignment horizontal="justify" vertical="top" wrapText="1"/>
    </xf>
    <xf numFmtId="167" fontId="63" fillId="17" borderId="10" xfId="0" applyNumberFormat="1" applyFont="1" applyFill="1" applyBorder="1" applyAlignment="1">
      <alignment horizontal="center" vertical="center"/>
    </xf>
    <xf numFmtId="167" fontId="63" fillId="17" borderId="1" xfId="0" applyNumberFormat="1" applyFont="1" applyFill="1" applyBorder="1" applyAlignment="1">
      <alignment horizontal="center" vertical="center"/>
    </xf>
    <xf numFmtId="167" fontId="65" fillId="21" borderId="3" xfId="0" applyNumberFormat="1" applyFont="1" applyFill="1" applyBorder="1" applyAlignment="1">
      <alignment horizontal="justify" vertical="top" wrapText="1"/>
    </xf>
    <xf numFmtId="167" fontId="63" fillId="21" borderId="1" xfId="0" applyNumberFormat="1" applyFont="1" applyFill="1" applyBorder="1" applyAlignment="1">
      <alignment horizontal="center" vertical="center"/>
    </xf>
    <xf numFmtId="167" fontId="63" fillId="21" borderId="10" xfId="0" applyNumberFormat="1" applyFont="1" applyFill="1" applyBorder="1" applyAlignment="1">
      <alignment horizontal="center" vertical="center"/>
    </xf>
    <xf numFmtId="167" fontId="61" fillId="16" borderId="3" xfId="0" applyNumberFormat="1" applyFont="1" applyFill="1" applyBorder="1" applyAlignment="1">
      <alignment vertical="top"/>
    </xf>
    <xf numFmtId="167" fontId="65" fillId="16" borderId="3" xfId="0" applyNumberFormat="1" applyFont="1" applyFill="1" applyBorder="1" applyAlignment="1">
      <alignment horizontal="justify" vertical="top" wrapText="1"/>
    </xf>
    <xf numFmtId="167" fontId="66" fillId="16" borderId="1" xfId="0" applyNumberFormat="1" applyFont="1" applyFill="1" applyBorder="1" applyAlignment="1">
      <alignment horizontal="center" vertical="center" wrapText="1"/>
    </xf>
    <xf numFmtId="167" fontId="66" fillId="16" borderId="1" xfId="0" applyNumberFormat="1" applyFont="1" applyFill="1" applyBorder="1" applyAlignment="1">
      <alignment horizontal="center" vertical="center"/>
    </xf>
    <xf numFmtId="167" fontId="66" fillId="16" borderId="5" xfId="0" applyNumberFormat="1" applyFont="1" applyFill="1" applyBorder="1" applyAlignment="1">
      <alignment horizontal="center" vertical="center" wrapText="1"/>
    </xf>
    <xf numFmtId="0" fontId="61" fillId="16" borderId="3" xfId="0" applyFont="1" applyFill="1" applyBorder="1" applyAlignment="1">
      <alignment vertical="top"/>
    </xf>
    <xf numFmtId="167" fontId="64" fillId="16" borderId="1" xfId="0" applyNumberFormat="1" applyFont="1" applyFill="1" applyBorder="1" applyAlignment="1">
      <alignment horizontal="center" vertical="center" wrapText="1"/>
    </xf>
    <xf numFmtId="167" fontId="64" fillId="16" borderId="1" xfId="0" applyNumberFormat="1" applyFont="1" applyFill="1" applyBorder="1" applyAlignment="1">
      <alignment horizontal="center" vertical="center"/>
    </xf>
    <xf numFmtId="167" fontId="66" fillId="16" borderId="5" xfId="0" applyNumberFormat="1" applyFont="1" applyFill="1" applyBorder="1" applyAlignment="1">
      <alignment horizontal="center" vertical="center"/>
    </xf>
    <xf numFmtId="167" fontId="65" fillId="22" borderId="3" xfId="0" applyNumberFormat="1" applyFont="1" applyFill="1" applyBorder="1" applyAlignment="1">
      <alignment horizontal="justify" vertical="top" wrapText="1"/>
    </xf>
    <xf numFmtId="167" fontId="64" fillId="22" borderId="1" xfId="0" applyNumberFormat="1" applyFont="1" applyFill="1" applyBorder="1" applyAlignment="1">
      <alignment horizontal="center" vertical="center" wrapText="1"/>
    </xf>
    <xf numFmtId="167" fontId="66" fillId="22" borderId="1" xfId="0" applyNumberFormat="1" applyFont="1" applyFill="1" applyBorder="1" applyAlignment="1">
      <alignment horizontal="center" vertical="center" wrapText="1"/>
    </xf>
    <xf numFmtId="167" fontId="66" fillId="22" borderId="1" xfId="0" applyNumberFormat="1" applyFont="1" applyFill="1" applyBorder="1" applyAlignment="1">
      <alignment horizontal="center" vertical="center"/>
    </xf>
    <xf numFmtId="167" fontId="66" fillId="22" borderId="5" xfId="0" applyNumberFormat="1" applyFont="1" applyFill="1" applyBorder="1" applyAlignment="1">
      <alignment horizontal="center" vertical="center" wrapText="1"/>
    </xf>
    <xf numFmtId="167" fontId="33" fillId="22" borderId="1" xfId="0" applyNumberFormat="1" applyFont="1" applyFill="1" applyBorder="1" applyAlignment="1">
      <alignment horizontal="center" vertical="center" wrapText="1"/>
    </xf>
    <xf numFmtId="167" fontId="33" fillId="22" borderId="1" xfId="0" applyNumberFormat="1" applyFont="1" applyFill="1" applyBorder="1" applyAlignment="1">
      <alignment horizontal="center" vertical="center"/>
    </xf>
    <xf numFmtId="167" fontId="66" fillId="22" borderId="5" xfId="0" applyNumberFormat="1" applyFont="1" applyFill="1" applyBorder="1" applyAlignment="1">
      <alignment horizontal="center" vertical="center"/>
    </xf>
    <xf numFmtId="167" fontId="62" fillId="18" borderId="3" xfId="0" applyNumberFormat="1" applyFont="1" applyFill="1" applyBorder="1" applyAlignment="1">
      <alignment horizontal="justify" vertical="top" wrapText="1"/>
    </xf>
    <xf numFmtId="167" fontId="64" fillId="18" borderId="1" xfId="0" applyNumberFormat="1" applyFont="1" applyFill="1" applyBorder="1" applyAlignment="1">
      <alignment horizontal="center" vertical="center" wrapText="1"/>
    </xf>
    <xf numFmtId="167" fontId="64" fillId="18" borderId="1" xfId="0" applyNumberFormat="1" applyFont="1" applyFill="1" applyBorder="1" applyAlignment="1">
      <alignment horizontal="center" vertical="center"/>
    </xf>
    <xf numFmtId="167" fontId="64" fillId="18" borderId="5" xfId="0" applyNumberFormat="1" applyFont="1" applyFill="1" applyBorder="1" applyAlignment="1">
      <alignment horizontal="center" vertical="center" wrapText="1"/>
    </xf>
    <xf numFmtId="49" fontId="61" fillId="16" borderId="3" xfId="0" applyNumberFormat="1" applyFont="1" applyFill="1" applyBorder="1" applyAlignment="1">
      <alignment vertical="top"/>
    </xf>
    <xf numFmtId="167" fontId="65" fillId="18" borderId="3" xfId="0" applyNumberFormat="1" applyFont="1" applyFill="1" applyBorder="1" applyAlignment="1">
      <alignment horizontal="justify" vertical="top" wrapText="1"/>
    </xf>
    <xf numFmtId="167" fontId="67" fillId="16" borderId="3" xfId="0" applyNumberFormat="1" applyFont="1" applyFill="1" applyBorder="1" applyAlignment="1">
      <alignment vertical="top"/>
    </xf>
    <xf numFmtId="167" fontId="66" fillId="16" borderId="0" xfId="0" applyNumberFormat="1" applyFont="1" applyFill="1" applyAlignment="1">
      <alignment horizontal="center" vertical="center" wrapText="1"/>
    </xf>
    <xf numFmtId="167" fontId="68" fillId="19" borderId="1" xfId="0" applyNumberFormat="1" applyFont="1" applyFill="1" applyBorder="1"/>
    <xf numFmtId="167" fontId="68" fillId="19" borderId="1" xfId="0" applyNumberFormat="1" applyFont="1" applyFill="1" applyBorder="1" applyAlignment="1">
      <alignment horizontal="center" vertical="center"/>
    </xf>
    <xf numFmtId="168" fontId="64" fillId="18" borderId="1" xfId="0" applyNumberFormat="1" applyFont="1" applyFill="1" applyBorder="1" applyAlignment="1">
      <alignment horizontal="center" vertical="center"/>
    </xf>
    <xf numFmtId="168" fontId="64" fillId="25" borderId="1" xfId="0" applyNumberFormat="1" applyFont="1" applyFill="1" applyBorder="1" applyAlignment="1">
      <alignment horizontal="center" vertical="center"/>
    </xf>
    <xf numFmtId="168" fontId="66" fillId="16" borderId="1" xfId="0" applyNumberFormat="1" applyFont="1" applyFill="1" applyBorder="1" applyAlignment="1">
      <alignment horizontal="center" vertical="center"/>
    </xf>
    <xf numFmtId="168" fontId="64" fillId="16" borderId="1" xfId="0" applyNumberFormat="1" applyFont="1" applyFill="1" applyBorder="1" applyAlignment="1">
      <alignment horizontal="center" vertical="center"/>
    </xf>
    <xf numFmtId="168" fontId="64" fillId="22" borderId="1" xfId="0" applyNumberFormat="1" applyFont="1" applyFill="1" applyBorder="1" applyAlignment="1">
      <alignment horizontal="center" vertical="center"/>
    </xf>
    <xf numFmtId="168" fontId="66" fillId="16" borderId="1" xfId="0" applyNumberFormat="1" applyFont="1" applyFill="1" applyBorder="1" applyAlignment="1">
      <alignment horizontal="center" vertical="center" wrapText="1"/>
    </xf>
    <xf numFmtId="168" fontId="64" fillId="16" borderId="0" xfId="0" applyNumberFormat="1" applyFont="1" applyFill="1" applyAlignment="1">
      <alignment horizontal="center" vertical="center"/>
    </xf>
    <xf numFmtId="168" fontId="68" fillId="19" borderId="1" xfId="0" applyNumberFormat="1" applyFont="1" applyFill="1" applyBorder="1" applyAlignment="1">
      <alignment horizontal="center" vertical="center"/>
    </xf>
    <xf numFmtId="0" fontId="7" fillId="0" borderId="0" xfId="3" applyFont="1" applyBorder="1"/>
    <xf numFmtId="0" fontId="7" fillId="0" borderId="0" xfId="3" applyFont="1" applyFill="1" applyBorder="1"/>
    <xf numFmtId="0" fontId="9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top"/>
    </xf>
    <xf numFmtId="0" fontId="12" fillId="0" borderId="0" xfId="3" applyFont="1" applyBorder="1"/>
    <xf numFmtId="0" fontId="12" fillId="0" borderId="0" xfId="3" applyFont="1" applyBorder="1" applyAlignment="1">
      <alignment vertical="center" wrapText="1"/>
    </xf>
    <xf numFmtId="0" fontId="12" fillId="0" borderId="0" xfId="3" applyFont="1" applyBorder="1" applyAlignment="1">
      <alignment horizontal="center"/>
    </xf>
    <xf numFmtId="4" fontId="7" fillId="0" borderId="0" xfId="3" applyNumberFormat="1" applyFont="1" applyBorder="1"/>
    <xf numFmtId="167" fontId="7" fillId="0" borderId="0" xfId="3" applyNumberFormat="1" applyFont="1" applyFill="1" applyBorder="1"/>
    <xf numFmtId="0" fontId="7" fillId="5" borderId="0" xfId="3" applyFont="1" applyFill="1" applyBorder="1"/>
    <xf numFmtId="0" fontId="7" fillId="3" borderId="0" xfId="3" applyFont="1" applyFill="1" applyBorder="1"/>
    <xf numFmtId="0" fontId="7" fillId="4" borderId="1" xfId="3" applyFont="1" applyFill="1" applyBorder="1" applyAlignment="1">
      <alignment horizontal="center" vertical="top"/>
    </xf>
    <xf numFmtId="49" fontId="13" fillId="3" borderId="1" xfId="3" applyNumberFormat="1" applyFont="1" applyFill="1" applyBorder="1" applyAlignment="1">
      <alignment horizontal="center" vertical="top"/>
    </xf>
    <xf numFmtId="0" fontId="13" fillId="3" borderId="1" xfId="3" applyFont="1" applyFill="1" applyBorder="1" applyAlignment="1">
      <alignment vertical="top" wrapText="1"/>
    </xf>
    <xf numFmtId="166" fontId="13" fillId="0" borderId="1" xfId="0" applyNumberFormat="1" applyFont="1" applyFill="1" applyBorder="1" applyAlignment="1">
      <alignment horizontal="right" vertical="top" wrapText="1"/>
    </xf>
    <xf numFmtId="166" fontId="13" fillId="0" borderId="1" xfId="0" applyNumberFormat="1" applyFont="1" applyFill="1" applyBorder="1" applyAlignment="1">
      <alignment horizontal="center" vertical="top" wrapText="1"/>
    </xf>
    <xf numFmtId="167" fontId="13" fillId="0" borderId="1" xfId="0" applyNumberFormat="1" applyFont="1" applyFill="1" applyBorder="1" applyAlignment="1">
      <alignment horizontal="center" vertical="top" wrapText="1"/>
    </xf>
    <xf numFmtId="49" fontId="7" fillId="3" borderId="1" xfId="3" applyNumberFormat="1" applyFont="1" applyFill="1" applyBorder="1" applyAlignment="1">
      <alignment horizontal="center" vertical="top"/>
    </xf>
    <xf numFmtId="0" fontId="7" fillId="3" borderId="1" xfId="3" applyFont="1" applyFill="1" applyBorder="1" applyAlignment="1">
      <alignment vertical="top" wrapText="1"/>
    </xf>
    <xf numFmtId="166" fontId="12" fillId="0" borderId="1" xfId="3" applyNumberFormat="1" applyFont="1" applyFill="1" applyBorder="1" applyAlignment="1">
      <alignment vertical="top"/>
    </xf>
    <xf numFmtId="49" fontId="12" fillId="3" borderId="1" xfId="3" applyNumberFormat="1" applyFont="1" applyFill="1" applyBorder="1" applyAlignment="1">
      <alignment vertical="top" wrapText="1"/>
    </xf>
    <xf numFmtId="0" fontId="4" fillId="3" borderId="1" xfId="3" applyFont="1" applyFill="1" applyBorder="1" applyAlignment="1">
      <alignment vertical="top" wrapText="1"/>
    </xf>
    <xf numFmtId="166" fontId="13" fillId="0" borderId="1" xfId="3" applyNumberFormat="1" applyFont="1" applyFill="1" applyBorder="1" applyAlignment="1">
      <alignment vertical="top"/>
    </xf>
    <xf numFmtId="49" fontId="4" fillId="3" borderId="1" xfId="3" applyNumberFormat="1" applyFont="1" applyFill="1" applyBorder="1" applyAlignment="1">
      <alignment horizontal="center" vertical="top"/>
    </xf>
    <xf numFmtId="49" fontId="13" fillId="3" borderId="1" xfId="3" applyNumberFormat="1" applyFont="1" applyFill="1" applyBorder="1" applyAlignment="1">
      <alignment vertical="top" wrapText="1"/>
    </xf>
    <xf numFmtId="166" fontId="12" fillId="0" borderId="1" xfId="0" applyNumberFormat="1" applyFont="1" applyFill="1" applyBorder="1" applyAlignment="1">
      <alignment horizontal="right" vertical="top" wrapText="1"/>
    </xf>
    <xf numFmtId="167" fontId="12" fillId="0" borderId="1" xfId="0" applyNumberFormat="1" applyFont="1" applyFill="1" applyBorder="1" applyAlignment="1">
      <alignment horizontal="right" vertical="top" wrapText="1"/>
    </xf>
    <xf numFmtId="4" fontId="12" fillId="0" borderId="1" xfId="3" applyNumberFormat="1" applyFont="1" applyFill="1" applyBorder="1" applyAlignment="1">
      <alignment vertical="top"/>
    </xf>
    <xf numFmtId="0" fontId="7" fillId="3" borderId="1" xfId="3" applyFont="1" applyFill="1" applyBorder="1" applyAlignment="1">
      <alignment vertical="top"/>
    </xf>
    <xf numFmtId="167" fontId="12" fillId="0" borderId="1" xfId="3" applyNumberFormat="1" applyFont="1" applyFill="1" applyBorder="1" applyAlignment="1">
      <alignment vertical="top"/>
    </xf>
    <xf numFmtId="14" fontId="7" fillId="3" borderId="1" xfId="3" applyNumberFormat="1" applyFont="1" applyFill="1" applyBorder="1" applyAlignment="1">
      <alignment vertical="top"/>
    </xf>
    <xf numFmtId="167" fontId="7" fillId="3" borderId="1" xfId="3" applyNumberFormat="1" applyFont="1" applyFill="1" applyBorder="1" applyAlignment="1">
      <alignment vertical="top"/>
    </xf>
    <xf numFmtId="167" fontId="4" fillId="3" borderId="1" xfId="3" applyNumberFormat="1" applyFont="1" applyFill="1" applyBorder="1" applyAlignment="1">
      <alignment vertical="top"/>
    </xf>
    <xf numFmtId="167" fontId="13" fillId="0" borderId="1" xfId="3" applyNumberFormat="1" applyFont="1" applyFill="1" applyBorder="1" applyAlignment="1">
      <alignment vertical="top"/>
    </xf>
    <xf numFmtId="0" fontId="7" fillId="0" borderId="1" xfId="3" applyFont="1" applyBorder="1" applyAlignment="1">
      <alignment vertical="top"/>
    </xf>
    <xf numFmtId="4" fontId="7" fillId="0" borderId="1" xfId="3" applyNumberFormat="1" applyFont="1" applyBorder="1" applyAlignment="1">
      <alignment vertical="top"/>
    </xf>
    <xf numFmtId="165" fontId="13" fillId="3" borderId="1" xfId="3" applyNumberFormat="1" applyFont="1" applyFill="1" applyBorder="1" applyAlignment="1">
      <alignment horizontal="right" vertical="top"/>
    </xf>
    <xf numFmtId="165" fontId="12" fillId="3" borderId="1" xfId="3" applyNumberFormat="1" applyFont="1" applyFill="1" applyBorder="1" applyAlignment="1">
      <alignment horizontal="right" vertical="top"/>
    </xf>
    <xf numFmtId="165" fontId="7" fillId="0" borderId="1" xfId="3" applyNumberFormat="1" applyFont="1" applyBorder="1" applyAlignment="1">
      <alignment horizontal="right" vertical="top"/>
    </xf>
    <xf numFmtId="166" fontId="2" fillId="0" borderId="1" xfId="0" applyNumberFormat="1" applyFont="1" applyFill="1" applyBorder="1" applyAlignment="1">
      <alignment vertical="top"/>
    </xf>
    <xf numFmtId="167" fontId="35" fillId="3" borderId="1" xfId="0" applyNumberFormat="1" applyFont="1" applyFill="1" applyBorder="1" applyAlignment="1">
      <alignment horizontal="center" vertical="center" wrapText="1"/>
    </xf>
    <xf numFmtId="167" fontId="35" fillId="3" borderId="5" xfId="0" applyNumberFormat="1" applyFont="1" applyFill="1" applyBorder="1" applyAlignment="1">
      <alignment horizontal="center" vertical="center" wrapText="1"/>
    </xf>
    <xf numFmtId="167" fontId="35" fillId="27" borderId="5" xfId="0" applyNumberFormat="1" applyFont="1" applyFill="1" applyBorder="1" applyAlignment="1">
      <alignment horizontal="center" vertical="center" wrapText="1"/>
    </xf>
    <xf numFmtId="167" fontId="35" fillId="27" borderId="1" xfId="0" applyNumberFormat="1" applyFont="1" applyFill="1" applyBorder="1" applyAlignment="1">
      <alignment horizontal="center" vertical="center"/>
    </xf>
    <xf numFmtId="167" fontId="35" fillId="27" borderId="5" xfId="0" applyNumberFormat="1" applyFont="1" applyFill="1" applyBorder="1" applyAlignment="1">
      <alignment horizontal="center" vertical="center"/>
    </xf>
    <xf numFmtId="167" fontId="33" fillId="3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ont="1" applyFill="1" applyBorder="1" applyAlignment="1">
      <alignment horizontal="center" vertical="center" wrapText="1"/>
    </xf>
    <xf numFmtId="167" fontId="0" fillId="27" borderId="5" xfId="0" applyNumberFormat="1" applyFont="1" applyFill="1" applyBorder="1" applyAlignment="1">
      <alignment horizontal="center" vertical="center"/>
    </xf>
    <xf numFmtId="167" fontId="0" fillId="27" borderId="1" xfId="0" applyNumberFormat="1" applyFont="1" applyFill="1" applyBorder="1" applyAlignment="1">
      <alignment horizontal="center" vertical="center"/>
    </xf>
    <xf numFmtId="168" fontId="32" fillId="10" borderId="1" xfId="0" applyNumberFormat="1" applyFont="1" applyFill="1" applyBorder="1" applyAlignment="1">
      <alignment horizontal="center" vertical="center"/>
    </xf>
    <xf numFmtId="168" fontId="35" fillId="3" borderId="1" xfId="0" applyNumberFormat="1" applyFont="1" applyFill="1" applyBorder="1" applyAlignment="1">
      <alignment horizontal="center" vertical="center"/>
    </xf>
    <xf numFmtId="168" fontId="23" fillId="11" borderId="1" xfId="0" applyNumberFormat="1" applyFont="1" applyFill="1" applyBorder="1" applyAlignment="1">
      <alignment horizontal="center" vertical="center"/>
    </xf>
    <xf numFmtId="168" fontId="0" fillId="3" borderId="1" xfId="0" applyNumberFormat="1" applyFont="1" applyFill="1" applyBorder="1" applyAlignment="1">
      <alignment horizontal="center" vertical="center"/>
    </xf>
    <xf numFmtId="168" fontId="23" fillId="12" borderId="1" xfId="0" applyNumberFormat="1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20" fillId="0" borderId="0" xfId="3" applyFont="1" applyBorder="1"/>
    <xf numFmtId="49" fontId="7" fillId="0" borderId="0" xfId="3" applyNumberFormat="1" applyFont="1" applyBorder="1"/>
    <xf numFmtId="0" fontId="20" fillId="0" borderId="0" xfId="3" applyFont="1" applyFill="1" applyBorder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wrapText="1"/>
    </xf>
    <xf numFmtId="49" fontId="9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49" fontId="11" fillId="0" borderId="0" xfId="0" applyNumberFormat="1" applyFont="1" applyBorder="1"/>
    <xf numFmtId="49" fontId="12" fillId="0" borderId="0" xfId="3" applyNumberFormat="1" applyFont="1" applyBorder="1"/>
    <xf numFmtId="49" fontId="12" fillId="0" borderId="0" xfId="3" applyNumberFormat="1" applyFont="1" applyBorder="1" applyAlignment="1">
      <alignment vertical="center" wrapText="1"/>
    </xf>
    <xf numFmtId="49" fontId="12" fillId="0" borderId="0" xfId="3" applyNumberFormat="1" applyFont="1" applyBorder="1" applyAlignment="1">
      <alignment horizontal="center"/>
    </xf>
    <xf numFmtId="49" fontId="7" fillId="3" borderId="0" xfId="3" applyNumberFormat="1" applyFont="1" applyFill="1" applyBorder="1"/>
    <xf numFmtId="49" fontId="7" fillId="8" borderId="0" xfId="3" applyNumberFormat="1" applyFont="1" applyFill="1" applyBorder="1"/>
    <xf numFmtId="0" fontId="7" fillId="8" borderId="0" xfId="3" applyFont="1" applyFill="1" applyBorder="1"/>
    <xf numFmtId="49" fontId="20" fillId="8" borderId="0" xfId="3" applyNumberFormat="1" applyFont="1" applyFill="1" applyBorder="1"/>
    <xf numFmtId="0" fontId="20" fillId="8" borderId="0" xfId="3" applyFont="1" applyFill="1" applyBorder="1"/>
    <xf numFmtId="4" fontId="7" fillId="8" borderId="0" xfId="3" applyNumberFormat="1" applyFont="1" applyFill="1" applyBorder="1"/>
    <xf numFmtId="49" fontId="20" fillId="2" borderId="0" xfId="3" applyNumberFormat="1" applyFont="1" applyFill="1" applyBorder="1"/>
    <xf numFmtId="0" fontId="20" fillId="2" borderId="0" xfId="3" applyFont="1" applyFill="1" applyBorder="1"/>
    <xf numFmtId="49" fontId="7" fillId="2" borderId="0" xfId="3" applyNumberFormat="1" applyFont="1" applyFill="1" applyBorder="1"/>
    <xf numFmtId="0" fontId="7" fillId="2" borderId="0" xfId="3" applyFont="1" applyFill="1" applyBorder="1"/>
    <xf numFmtId="166" fontId="30" fillId="0" borderId="1" xfId="3" applyNumberFormat="1" applyFont="1" applyFill="1" applyBorder="1" applyAlignment="1">
      <alignment horizontal="right"/>
    </xf>
    <xf numFmtId="166" fontId="12" fillId="0" borderId="1" xfId="0" applyNumberFormat="1" applyFont="1" applyFill="1" applyBorder="1"/>
    <xf numFmtId="166" fontId="30" fillId="0" borderId="1" xfId="0" applyNumberFormat="1" applyFont="1" applyFill="1" applyBorder="1" applyAlignment="1">
      <alignment horizontal="right" wrapText="1"/>
    </xf>
    <xf numFmtId="166" fontId="13" fillId="0" borderId="1" xfId="3" applyNumberFormat="1" applyFont="1" applyFill="1" applyBorder="1" applyAlignment="1">
      <alignment wrapText="1"/>
    </xf>
    <xf numFmtId="49" fontId="20" fillId="3" borderId="0" xfId="3" applyNumberFormat="1" applyFont="1" applyFill="1" applyBorder="1"/>
    <xf numFmtId="0" fontId="20" fillId="3" borderId="0" xfId="3" applyFont="1" applyFill="1" applyBorder="1"/>
    <xf numFmtId="166" fontId="30" fillId="0" borderId="1" xfId="3" applyNumberFormat="1" applyFont="1" applyFill="1" applyBorder="1" applyAlignment="1"/>
    <xf numFmtId="49" fontId="21" fillId="3" borderId="0" xfId="3" applyNumberFormat="1" applyFont="1" applyFill="1" applyBorder="1"/>
    <xf numFmtId="0" fontId="21" fillId="3" borderId="0" xfId="3" applyFont="1" applyFill="1" applyBorder="1"/>
    <xf numFmtId="166" fontId="24" fillId="0" borderId="1" xfId="0" applyNumberFormat="1" applyFont="1" applyFill="1" applyBorder="1" applyAlignment="1">
      <alignment horizontal="right" wrapText="1"/>
    </xf>
    <xf numFmtId="166" fontId="20" fillId="8" borderId="0" xfId="3" applyNumberFormat="1" applyFont="1" applyFill="1" applyBorder="1"/>
    <xf numFmtId="49" fontId="4" fillId="8" borderId="0" xfId="3" applyNumberFormat="1" applyFont="1" applyFill="1" applyBorder="1"/>
    <xf numFmtId="0" fontId="4" fillId="8" borderId="0" xfId="3" applyFont="1" applyFill="1" applyBorder="1"/>
    <xf numFmtId="49" fontId="7" fillId="24" borderId="0" xfId="3" applyNumberFormat="1" applyFont="1" applyFill="1" applyBorder="1"/>
    <xf numFmtId="0" fontId="7" fillId="24" borderId="0" xfId="3" applyFont="1" applyFill="1" applyBorder="1"/>
    <xf numFmtId="166" fontId="12" fillId="0" borderId="1" xfId="0" applyNumberFormat="1" applyFont="1" applyFill="1" applyBorder="1" applyAlignment="1"/>
    <xf numFmtId="49" fontId="4" fillId="2" borderId="0" xfId="3" applyNumberFormat="1" applyFont="1" applyFill="1" applyBorder="1"/>
    <xf numFmtId="0" fontId="4" fillId="2" borderId="0" xfId="3" applyFont="1" applyFill="1" applyBorder="1"/>
    <xf numFmtId="166" fontId="30" fillId="0" borderId="1" xfId="3" applyNumberFormat="1" applyFont="1" applyFill="1" applyBorder="1" applyAlignment="1">
      <alignment horizontal="right" wrapText="1"/>
    </xf>
    <xf numFmtId="49" fontId="21" fillId="8" borderId="0" xfId="3" applyNumberFormat="1" applyFont="1" applyFill="1" applyBorder="1"/>
    <xf numFmtId="0" fontId="21" fillId="8" borderId="0" xfId="3" applyFont="1" applyFill="1" applyBorder="1"/>
    <xf numFmtId="49" fontId="21" fillId="2" borderId="0" xfId="3" applyNumberFormat="1" applyFont="1" applyFill="1" applyBorder="1"/>
    <xf numFmtId="0" fontId="21" fillId="2" borderId="0" xfId="3" applyFont="1" applyFill="1" applyBorder="1"/>
    <xf numFmtId="49" fontId="13" fillId="0" borderId="0" xfId="3" applyNumberFormat="1" applyFont="1" applyBorder="1"/>
    <xf numFmtId="0" fontId="13" fillId="0" borderId="0" xfId="3" applyFont="1" applyBorder="1"/>
    <xf numFmtId="166" fontId="0" fillId="0" borderId="0" xfId="0" applyNumberFormat="1" applyBorder="1"/>
    <xf numFmtId="0" fontId="31" fillId="0" borderId="0" xfId="0" applyFont="1" applyBorder="1"/>
    <xf numFmtId="49" fontId="0" fillId="0" borderId="0" xfId="0" applyNumberFormat="1" applyBorder="1"/>
    <xf numFmtId="4" fontId="20" fillId="0" borderId="0" xfId="3" applyNumberFormat="1" applyFont="1" applyBorder="1"/>
    <xf numFmtId="0" fontId="31" fillId="0" borderId="0" xfId="0" applyFont="1" applyFill="1" applyBorder="1"/>
    <xf numFmtId="49" fontId="0" fillId="0" borderId="0" xfId="0" applyNumberFormat="1" applyFill="1" applyBorder="1"/>
    <xf numFmtId="164" fontId="1" fillId="0" borderId="0" xfId="0" applyNumberFormat="1" applyFont="1" applyFill="1" applyBorder="1" applyAlignment="1">
      <alignment horizontal="right" vertical="top"/>
    </xf>
    <xf numFmtId="0" fontId="58" fillId="0" borderId="0" xfId="0" applyFont="1" applyFill="1"/>
    <xf numFmtId="0" fontId="51" fillId="0" borderId="0" xfId="0" applyFont="1" applyFill="1"/>
    <xf numFmtId="165" fontId="40" fillId="0" borderId="0" xfId="1" applyNumberFormat="1" applyFont="1" applyFill="1" applyBorder="1"/>
    <xf numFmtId="165" fontId="34" fillId="0" borderId="0" xfId="1" applyNumberFormat="1" applyFont="1" applyFill="1" applyBorder="1"/>
    <xf numFmtId="0" fontId="19" fillId="0" borderId="0" xfId="0" applyFont="1" applyFill="1" applyBorder="1"/>
    <xf numFmtId="0" fontId="19" fillId="0" borderId="0" xfId="0" applyFont="1" applyFill="1" applyBorder="1"/>
    <xf numFmtId="167" fontId="19" fillId="0" borderId="1" xfId="0" applyNumberFormat="1" applyFont="1" applyFill="1" applyBorder="1" applyAlignment="1">
      <alignment vertical="center" wrapText="1"/>
    </xf>
    <xf numFmtId="0" fontId="19" fillId="0" borderId="0" xfId="0" applyFont="1" applyFill="1" applyBorder="1"/>
    <xf numFmtId="168" fontId="58" fillId="0" borderId="0" xfId="0" applyNumberFormat="1" applyFont="1" applyFill="1"/>
    <xf numFmtId="168" fontId="51" fillId="0" borderId="0" xfId="0" applyNumberFormat="1" applyFont="1" applyFill="1"/>
    <xf numFmtId="0" fontId="19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/>
    </xf>
    <xf numFmtId="0" fontId="50" fillId="0" borderId="1" xfId="0" applyFont="1" applyFill="1" applyBorder="1" applyAlignment="1">
      <alignment horizontal="left" vertical="top" wrapText="1"/>
    </xf>
    <xf numFmtId="172" fontId="50" fillId="0" borderId="1" xfId="0" applyNumberFormat="1" applyFont="1" applyFill="1" applyBorder="1" applyAlignment="1">
      <alignment horizontal="right" vertical="top" wrapText="1"/>
    </xf>
    <xf numFmtId="165" fontId="50" fillId="0" borderId="1" xfId="1" applyNumberFormat="1" applyFont="1" applyFill="1" applyBorder="1" applyAlignment="1">
      <alignment horizontal="center" vertical="top"/>
    </xf>
    <xf numFmtId="167" fontId="50" fillId="0" borderId="1" xfId="0" applyNumberFormat="1" applyFont="1" applyFill="1" applyBorder="1" applyAlignment="1">
      <alignment vertical="top" wrapText="1"/>
    </xf>
    <xf numFmtId="167" fontId="19" fillId="0" borderId="1" xfId="0" applyNumberFormat="1" applyFont="1" applyFill="1" applyBorder="1" applyAlignment="1">
      <alignment vertical="top" wrapText="1"/>
    </xf>
    <xf numFmtId="167" fontId="50" fillId="0" borderId="1" xfId="0" applyNumberFormat="1" applyFont="1" applyFill="1" applyBorder="1" applyAlignment="1">
      <alignment horizontal="center" vertical="top"/>
    </xf>
    <xf numFmtId="173" fontId="50" fillId="0" borderId="1" xfId="0" applyNumberFormat="1" applyFont="1" applyFill="1" applyBorder="1" applyAlignment="1">
      <alignment horizontal="right" vertical="top" wrapText="1"/>
    </xf>
    <xf numFmtId="173" fontId="19" fillId="0" borderId="1" xfId="0" applyNumberFormat="1" applyFont="1" applyFill="1" applyBorder="1" applyAlignment="1">
      <alignment horizontal="right" vertical="top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top" wrapText="1"/>
    </xf>
    <xf numFmtId="164" fontId="19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12" fillId="0" borderId="1" xfId="3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12" fillId="4" borderId="1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19" fillId="0" borderId="2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/>
    </xf>
    <xf numFmtId="0" fontId="19" fillId="0" borderId="4" xfId="0" applyFont="1" applyFill="1" applyBorder="1" applyAlignment="1">
      <alignment horizontal="center" vertical="top"/>
    </xf>
    <xf numFmtId="0" fontId="19" fillId="0" borderId="5" xfId="0" applyFont="1" applyFill="1" applyBorder="1" applyAlignment="1">
      <alignment horizontal="center" vertical="top"/>
    </xf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vertical="top"/>
    </xf>
    <xf numFmtId="0" fontId="49" fillId="0" borderId="2" xfId="0" applyFont="1" applyFill="1" applyBorder="1" applyAlignment="1">
      <alignment horizontal="center" vertical="top"/>
    </xf>
    <xf numFmtId="0" fontId="49" fillId="0" borderId="7" xfId="0" applyFont="1" applyFill="1" applyBorder="1" applyAlignment="1">
      <alignment horizontal="center" vertical="top"/>
    </xf>
    <xf numFmtId="0" fontId="49" fillId="0" borderId="6" xfId="0" applyFont="1" applyFill="1" applyBorder="1" applyAlignment="1">
      <alignment horizontal="center" vertical="top"/>
    </xf>
    <xf numFmtId="0" fontId="19" fillId="0" borderId="2" xfId="0" applyFont="1" applyFill="1" applyBorder="1" applyAlignment="1">
      <alignment horizontal="center" vertical="top"/>
    </xf>
    <xf numFmtId="0" fontId="19" fillId="0" borderId="7" xfId="0" applyFont="1" applyFill="1" applyBorder="1" applyAlignment="1">
      <alignment horizontal="center" vertical="top"/>
    </xf>
    <xf numFmtId="0" fontId="19" fillId="0" borderId="6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0" fontId="19" fillId="0" borderId="7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49" fontId="27" fillId="0" borderId="3" xfId="0" applyNumberFormat="1" applyFont="1" applyBorder="1" applyAlignment="1">
      <alignment horizontal="center" vertical="top"/>
    </xf>
    <xf numFmtId="0" fontId="28" fillId="0" borderId="4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167" fontId="27" fillId="3" borderId="3" xfId="0" applyNumberFormat="1" applyFont="1" applyFill="1" applyBorder="1" applyAlignment="1">
      <alignment horizontal="center" vertical="top"/>
    </xf>
    <xf numFmtId="167" fontId="28" fillId="3" borderId="4" xfId="0" applyNumberFormat="1" applyFont="1" applyFill="1" applyBorder="1" applyAlignment="1">
      <alignment horizontal="center"/>
    </xf>
    <xf numFmtId="167" fontId="28" fillId="3" borderId="5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0" fontId="17" fillId="3" borderId="2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6" fillId="3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top"/>
    </xf>
    <xf numFmtId="0" fontId="49" fillId="0" borderId="2" xfId="0" applyFont="1" applyFill="1" applyBorder="1" applyAlignment="1">
      <alignment horizontal="center"/>
    </xf>
    <xf numFmtId="0" fontId="49" fillId="0" borderId="7" xfId="0" applyFont="1" applyFill="1" applyBorder="1" applyAlignment="1">
      <alignment horizontal="center"/>
    </xf>
    <xf numFmtId="0" fontId="49" fillId="0" borderId="6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61" fillId="0" borderId="3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top"/>
    </xf>
    <xf numFmtId="0" fontId="61" fillId="0" borderId="4" xfId="0" applyFont="1" applyBorder="1" applyAlignment="1">
      <alignment horizontal="center" vertical="top"/>
    </xf>
    <xf numFmtId="0" fontId="61" fillId="0" borderId="5" xfId="0" applyFont="1" applyBorder="1" applyAlignment="1">
      <alignment horizontal="center" vertical="top"/>
    </xf>
    <xf numFmtId="0" fontId="59" fillId="0" borderId="0" xfId="0" applyFont="1" applyAlignment="1">
      <alignment horizontal="center"/>
    </xf>
    <xf numFmtId="0" fontId="59" fillId="0" borderId="0" xfId="0" applyFont="1" applyAlignment="1">
      <alignment horizontal="center" vertical="top" wrapText="1"/>
    </xf>
    <xf numFmtId="49" fontId="62" fillId="0" borderId="3" xfId="0" applyNumberFormat="1" applyFont="1" applyBorder="1" applyAlignment="1">
      <alignment horizontal="center" vertical="top"/>
    </xf>
    <xf numFmtId="49" fontId="62" fillId="0" borderId="4" xfId="0" applyNumberFormat="1" applyFont="1" applyBorder="1" applyAlignment="1">
      <alignment horizontal="center" vertical="top"/>
    </xf>
    <xf numFmtId="49" fontId="62" fillId="0" borderId="5" xfId="0" applyNumberFormat="1" applyFont="1" applyBorder="1" applyAlignment="1">
      <alignment horizontal="center" vertical="top"/>
    </xf>
    <xf numFmtId="0" fontId="61" fillId="0" borderId="2" xfId="0" applyFont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/>
    </xf>
    <xf numFmtId="0" fontId="61" fillId="0" borderId="9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61" fillId="0" borderId="12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/>
    </xf>
    <xf numFmtId="0" fontId="61" fillId="16" borderId="2" xfId="0" applyFont="1" applyFill="1" applyBorder="1" applyAlignment="1">
      <alignment horizontal="center" vertical="center" wrapText="1"/>
    </xf>
    <xf numFmtId="0" fontId="61" fillId="16" borderId="7" xfId="0" applyFont="1" applyFill="1" applyBorder="1" applyAlignment="1">
      <alignment horizontal="center" vertical="center" wrapText="1"/>
    </xf>
    <xf numFmtId="0" fontId="61" fillId="16" borderId="6" xfId="0" applyFont="1" applyFill="1" applyBorder="1" applyAlignment="1">
      <alignment horizontal="center" vertical="center" wrapText="1"/>
    </xf>
    <xf numFmtId="167" fontId="50" fillId="0" borderId="1" xfId="0" applyNumberFormat="1" applyFont="1" applyFill="1" applyBorder="1" applyAlignment="1">
      <alignment vertical="center" wrapText="1"/>
    </xf>
    <xf numFmtId="166" fontId="1" fillId="0" borderId="0" xfId="0" applyNumberFormat="1" applyFont="1" applyFill="1" applyBorder="1" applyAlignment="1">
      <alignment horizontal="left" vertical="top" wrapText="1"/>
    </xf>
  </cellXfs>
  <cellStyles count="9">
    <cellStyle name="Обычный" xfId="0" builtinId="0"/>
    <cellStyle name="Обычный 2" xfId="2"/>
    <cellStyle name="Обычный 2 2" xfId="5"/>
    <cellStyle name="Обычный 3" xfId="4"/>
    <cellStyle name="Обычный 4" xfId="7"/>
    <cellStyle name="Обычный 5" xfId="8"/>
    <cellStyle name="Обычный_Приложения к Соглашению  на 2013 год пересел." xfId="3"/>
    <cellStyle name="Процентный" xfId="1" builtinId="5"/>
    <cellStyle name="Процентный 2" xfId="6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A73"/>
  <sheetViews>
    <sheetView tabSelected="1" view="pageBreakPreview" topLeftCell="A6" zoomScale="90" zoomScaleNormal="90" zoomScaleSheetLayoutView="90" workbookViewId="0">
      <pane xSplit="3" ySplit="4" topLeftCell="D28" activePane="bottomRight" state="frozen"/>
      <selection activeCell="A6" sqref="A6"/>
      <selection pane="topRight" activeCell="D6" sqref="D6"/>
      <selection pane="bottomLeft" activeCell="A10" sqref="A10"/>
      <selection pane="bottomRight" activeCell="L43" sqref="L43:Q43"/>
    </sheetView>
  </sheetViews>
  <sheetFormatPr defaultColWidth="0" defaultRowHeight="12.75" x14ac:dyDescent="0.2"/>
  <cols>
    <col min="1" max="1" width="5.7109375" style="131" customWidth="1"/>
    <col min="2" max="2" width="28.140625" style="131" customWidth="1"/>
    <col min="3" max="3" width="14.7109375" style="131" customWidth="1"/>
    <col min="4" max="4" width="15.7109375" style="2" customWidth="1"/>
    <col min="5" max="5" width="14.28515625" style="131" customWidth="1"/>
    <col min="6" max="6" width="15" style="131" customWidth="1"/>
    <col min="7" max="7" width="12.7109375" style="131" customWidth="1"/>
    <col min="8" max="8" width="13.140625" style="131" customWidth="1"/>
    <col min="9" max="9" width="14.85546875" style="2" customWidth="1"/>
    <col min="10" max="10" width="14" style="131" customWidth="1"/>
    <col min="11" max="11" width="13.85546875" style="131" customWidth="1"/>
    <col min="12" max="12" width="11.42578125" style="131" customWidth="1"/>
    <col min="13" max="13" width="12.5703125" style="131" customWidth="1"/>
    <col min="14" max="14" width="14" style="2" customWidth="1"/>
    <col min="15" max="15" width="13.42578125" style="131" customWidth="1"/>
    <col min="16" max="16" width="13.85546875" style="131" customWidth="1"/>
    <col min="17" max="17" width="12" style="131" customWidth="1"/>
    <col min="18" max="18" width="12.140625" style="131" customWidth="1"/>
    <col min="19" max="20" width="9.140625" style="131" customWidth="1"/>
    <col min="21" max="21" width="11.85546875" style="72" customWidth="1"/>
    <col min="22" max="23" width="9.140625" style="131" customWidth="1"/>
    <col min="24" max="24" width="17" style="196" customWidth="1"/>
    <col min="25" max="26" width="9.140625" style="131" customWidth="1"/>
    <col min="27" max="27" width="13" style="131" customWidth="1"/>
    <col min="28" max="235" width="9.140625" style="131" customWidth="1"/>
    <col min="236" max="236" width="39.85546875" style="131" customWidth="1"/>
    <col min="237" max="237" width="11.140625" style="131" customWidth="1"/>
    <col min="238" max="238" width="0" style="131" hidden="1" customWidth="1"/>
    <col min="239" max="239" width="9.5703125" style="131" customWidth="1"/>
    <col min="240" max="240" width="6.5703125" style="131" customWidth="1"/>
    <col min="241" max="16384" width="0" style="131" hidden="1"/>
  </cols>
  <sheetData>
    <row r="2" spans="1:27" x14ac:dyDescent="0.2">
      <c r="A2" s="599" t="s">
        <v>26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</row>
    <row r="3" spans="1:27" x14ac:dyDescent="0.2">
      <c r="A3" s="599" t="s">
        <v>445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</row>
    <row r="4" spans="1:27" x14ac:dyDescent="0.2">
      <c r="A4" s="599" t="s">
        <v>734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1:27" x14ac:dyDescent="0.2">
      <c r="N5" s="218"/>
      <c r="O5" s="3"/>
      <c r="P5" s="3"/>
      <c r="Q5" s="3"/>
      <c r="R5" s="3"/>
      <c r="T5" s="3" t="s">
        <v>6</v>
      </c>
    </row>
    <row r="6" spans="1:27" s="1" customFormat="1" x14ac:dyDescent="0.25">
      <c r="A6" s="600" t="s">
        <v>22</v>
      </c>
      <c r="B6" s="603" t="s">
        <v>27</v>
      </c>
      <c r="C6" s="603" t="s">
        <v>568</v>
      </c>
      <c r="D6" s="594" t="s">
        <v>7</v>
      </c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6"/>
      <c r="U6" s="204"/>
      <c r="X6" s="198"/>
    </row>
    <row r="7" spans="1:27" s="1" customFormat="1" x14ac:dyDescent="0.25">
      <c r="A7" s="601"/>
      <c r="B7" s="604"/>
      <c r="C7" s="604"/>
      <c r="D7" s="594" t="s">
        <v>9</v>
      </c>
      <c r="E7" s="595"/>
      <c r="F7" s="595"/>
      <c r="G7" s="595"/>
      <c r="H7" s="596"/>
      <c r="I7" s="606" t="s">
        <v>25</v>
      </c>
      <c r="J7" s="607"/>
      <c r="K7" s="607"/>
      <c r="L7" s="607"/>
      <c r="M7" s="608"/>
      <c r="N7" s="606" t="s">
        <v>24</v>
      </c>
      <c r="O7" s="607"/>
      <c r="P7" s="607"/>
      <c r="Q7" s="607"/>
      <c r="R7" s="608"/>
      <c r="S7" s="603" t="s">
        <v>10</v>
      </c>
      <c r="T7" s="603" t="s">
        <v>11</v>
      </c>
      <c r="U7" s="204"/>
      <c r="X7" s="198"/>
    </row>
    <row r="8" spans="1:27" s="1" customFormat="1" x14ac:dyDescent="0.25">
      <c r="A8" s="601"/>
      <c r="B8" s="604"/>
      <c r="C8" s="604"/>
      <c r="D8" s="597" t="s">
        <v>2</v>
      </c>
      <c r="E8" s="594" t="s">
        <v>12</v>
      </c>
      <c r="F8" s="595"/>
      <c r="G8" s="595"/>
      <c r="H8" s="596"/>
      <c r="I8" s="597" t="s">
        <v>2</v>
      </c>
      <c r="J8" s="594" t="s">
        <v>12</v>
      </c>
      <c r="K8" s="595"/>
      <c r="L8" s="595"/>
      <c r="M8" s="596"/>
      <c r="N8" s="597" t="s">
        <v>2</v>
      </c>
      <c r="O8" s="594" t="s">
        <v>12</v>
      </c>
      <c r="P8" s="595"/>
      <c r="Q8" s="595"/>
      <c r="R8" s="596"/>
      <c r="S8" s="604"/>
      <c r="T8" s="604"/>
      <c r="U8" s="204"/>
      <c r="X8" s="198"/>
    </row>
    <row r="9" spans="1:27" s="1" customFormat="1" ht="26.25" customHeight="1" x14ac:dyDescent="0.25">
      <c r="A9" s="602"/>
      <c r="B9" s="605"/>
      <c r="C9" s="605"/>
      <c r="D9" s="598"/>
      <c r="E9" s="203" t="s">
        <v>3</v>
      </c>
      <c r="F9" s="203" t="s">
        <v>1</v>
      </c>
      <c r="G9" s="203" t="s">
        <v>13</v>
      </c>
      <c r="H9" s="203" t="s">
        <v>462</v>
      </c>
      <c r="I9" s="598"/>
      <c r="J9" s="203" t="s">
        <v>3</v>
      </c>
      <c r="K9" s="203" t="s">
        <v>1</v>
      </c>
      <c r="L9" s="203" t="s">
        <v>13</v>
      </c>
      <c r="M9" s="203" t="s">
        <v>462</v>
      </c>
      <c r="N9" s="598"/>
      <c r="O9" s="203" t="s">
        <v>3</v>
      </c>
      <c r="P9" s="203" t="s">
        <v>1</v>
      </c>
      <c r="Q9" s="203" t="s">
        <v>13</v>
      </c>
      <c r="R9" s="203" t="s">
        <v>462</v>
      </c>
      <c r="S9" s="605"/>
      <c r="T9" s="605"/>
      <c r="U9" s="86"/>
      <c r="V9" s="87"/>
      <c r="X9" s="40" t="s">
        <v>565</v>
      </c>
    </row>
    <row r="10" spans="1:27" s="83" customFormat="1" ht="25.5" x14ac:dyDescent="0.25">
      <c r="A10" s="82"/>
      <c r="B10" s="202" t="s">
        <v>566</v>
      </c>
      <c r="C10" s="119">
        <f>C11+C36+C16+C23+C26+C29+C32+C35+C37+C38</f>
        <v>2702135.5536199999</v>
      </c>
      <c r="D10" s="119">
        <f t="shared" ref="D10:R10" si="0">D11+D36+D16+D23+D26+D29+D32+D35+D37+D38</f>
        <v>2702135.5536199999</v>
      </c>
      <c r="E10" s="119">
        <f t="shared" si="0"/>
        <v>1493733.27153</v>
      </c>
      <c r="F10" s="119">
        <f t="shared" si="0"/>
        <v>1194502.5413299999</v>
      </c>
      <c r="G10" s="119">
        <f t="shared" si="0"/>
        <v>13764.740760000001</v>
      </c>
      <c r="H10" s="119">
        <f t="shared" si="0"/>
        <v>135</v>
      </c>
      <c r="I10" s="119">
        <f t="shared" si="0"/>
        <v>2268303.8501400002</v>
      </c>
      <c r="J10" s="119">
        <f t="shared" si="0"/>
        <v>1120293.0844099999</v>
      </c>
      <c r="K10" s="119">
        <f t="shared" si="0"/>
        <v>1134228.6432699999</v>
      </c>
      <c r="L10" s="119">
        <f t="shared" si="0"/>
        <v>13658.462460000001</v>
      </c>
      <c r="M10" s="119">
        <f t="shared" si="0"/>
        <v>123.66</v>
      </c>
      <c r="N10" s="119">
        <f t="shared" si="0"/>
        <v>2157307.4127000002</v>
      </c>
      <c r="O10" s="119">
        <f t="shared" si="0"/>
        <v>929376.78696000006</v>
      </c>
      <c r="P10" s="119">
        <f t="shared" si="0"/>
        <v>1119232.97964</v>
      </c>
      <c r="Q10" s="119">
        <f t="shared" si="0"/>
        <v>13658.462460000001</v>
      </c>
      <c r="R10" s="119">
        <f t="shared" si="0"/>
        <v>123.66</v>
      </c>
      <c r="S10" s="120">
        <f>I10/D10</f>
        <v>0.83899999999999997</v>
      </c>
      <c r="T10" s="120">
        <f>N10/D10</f>
        <v>0.79800000000000004</v>
      </c>
      <c r="U10" s="88"/>
      <c r="V10" s="88"/>
      <c r="X10" s="196"/>
      <c r="AA10" s="201"/>
    </row>
    <row r="11" spans="1:27" s="2" customFormat="1" ht="83.25" customHeight="1" x14ac:dyDescent="0.2">
      <c r="A11" s="279">
        <v>1</v>
      </c>
      <c r="B11" s="280" t="s">
        <v>33</v>
      </c>
      <c r="C11" s="281">
        <f>C12+C13+C14+C15</f>
        <v>509727.71584999998</v>
      </c>
      <c r="D11" s="281">
        <f>D12+D13+D14+D15</f>
        <v>509727.71584999998</v>
      </c>
      <c r="E11" s="281">
        <f t="shared" ref="E11:R11" si="1">E12+E13+E14+E15</f>
        <v>11119.4</v>
      </c>
      <c r="F11" s="281">
        <f t="shared" si="1"/>
        <v>498608.31585000001</v>
      </c>
      <c r="G11" s="281">
        <f t="shared" si="1"/>
        <v>0</v>
      </c>
      <c r="H11" s="281">
        <f t="shared" si="1"/>
        <v>0</v>
      </c>
      <c r="I11" s="281">
        <f t="shared" si="1"/>
        <v>492198.93381000002</v>
      </c>
      <c r="J11" s="281">
        <f t="shared" si="1"/>
        <v>10653.061949999999</v>
      </c>
      <c r="K11" s="281">
        <f t="shared" si="1"/>
        <v>481545.87186000001</v>
      </c>
      <c r="L11" s="281">
        <f t="shared" si="1"/>
        <v>0</v>
      </c>
      <c r="M11" s="281">
        <f t="shared" si="1"/>
        <v>0</v>
      </c>
      <c r="N11" s="281">
        <f t="shared" si="1"/>
        <v>492234.69426999998</v>
      </c>
      <c r="O11" s="281">
        <f t="shared" si="1"/>
        <v>10653.061949999999</v>
      </c>
      <c r="P11" s="281">
        <f t="shared" si="1"/>
        <v>481581.63231999998</v>
      </c>
      <c r="Q11" s="281">
        <f t="shared" si="1"/>
        <v>0</v>
      </c>
      <c r="R11" s="281">
        <f t="shared" si="1"/>
        <v>0</v>
      </c>
      <c r="S11" s="282">
        <f t="shared" ref="S11:S22" si="2">I11/D11</f>
        <v>0.96599999999999997</v>
      </c>
      <c r="T11" s="282">
        <f t="shared" ref="T11:T22" si="3">N11/D11</f>
        <v>0.96599999999999997</v>
      </c>
      <c r="U11" s="80">
        <f>МУ!S14</f>
        <v>0.96599999999999997</v>
      </c>
      <c r="V11" s="80">
        <f>МУ!T14</f>
        <v>0.96599999999999997</v>
      </c>
      <c r="X11" s="197"/>
      <c r="AA11" s="201"/>
    </row>
    <row r="12" spans="1:27" ht="89.25" x14ac:dyDescent="0.2">
      <c r="A12" s="20"/>
      <c r="B12" s="15" t="s">
        <v>29</v>
      </c>
      <c r="C12" s="33">
        <f>МУ!C16</f>
        <v>216329.42757999999</v>
      </c>
      <c r="D12" s="503">
        <f>МУ!D16</f>
        <v>216329.42757999999</v>
      </c>
      <c r="E12" s="33">
        <f>МУ!E16</f>
        <v>10349.4</v>
      </c>
      <c r="F12" s="33">
        <f>МУ!F16</f>
        <v>205980.02757999999</v>
      </c>
      <c r="G12" s="33">
        <f>МУ!G16</f>
        <v>0</v>
      </c>
      <c r="H12" s="33">
        <f>МУ!H16</f>
        <v>0</v>
      </c>
      <c r="I12" s="503">
        <f>МУ!I16</f>
        <v>211273.42353999999</v>
      </c>
      <c r="J12" s="33">
        <f>МУ!J16</f>
        <v>9883.0619499999993</v>
      </c>
      <c r="K12" s="33">
        <f>МУ!K16</f>
        <v>201390.36158999999</v>
      </c>
      <c r="L12" s="33">
        <f>МУ!L16</f>
        <v>0</v>
      </c>
      <c r="M12" s="33">
        <f>МУ!M16</f>
        <v>0</v>
      </c>
      <c r="N12" s="503">
        <f>МУ!N16</f>
        <v>211273.42353999999</v>
      </c>
      <c r="O12" s="33">
        <f>МУ!O16</f>
        <v>9883.0619499999993</v>
      </c>
      <c r="P12" s="33">
        <f>МУ!P16</f>
        <v>201390.36158999999</v>
      </c>
      <c r="Q12" s="33">
        <f>МУ!Q16</f>
        <v>0</v>
      </c>
      <c r="R12" s="33">
        <f>МУ!R16</f>
        <v>0</v>
      </c>
      <c r="S12" s="28">
        <f>I12/D12</f>
        <v>0.97699999999999998</v>
      </c>
      <c r="T12" s="28">
        <f t="shared" si="3"/>
        <v>0.97699999999999998</v>
      </c>
      <c r="X12" s="197"/>
    </row>
    <row r="13" spans="1:27" ht="51" x14ac:dyDescent="0.2">
      <c r="A13" s="20"/>
      <c r="B13" s="15" t="s">
        <v>30</v>
      </c>
      <c r="C13" s="33">
        <f>МУ!C44</f>
        <v>177690.41428</v>
      </c>
      <c r="D13" s="503">
        <f>МУ!D44</f>
        <v>177690.41428</v>
      </c>
      <c r="E13" s="33">
        <f>МУ!E44</f>
        <v>0</v>
      </c>
      <c r="F13" s="33">
        <f>МУ!F44</f>
        <v>177690.41428</v>
      </c>
      <c r="G13" s="33">
        <f>МУ!G44</f>
        <v>0</v>
      </c>
      <c r="H13" s="33">
        <f>МУ!H44</f>
        <v>0</v>
      </c>
      <c r="I13" s="503">
        <f>МУ!I44</f>
        <v>174209.53336999999</v>
      </c>
      <c r="J13" s="33">
        <f>МУ!J44</f>
        <v>0</v>
      </c>
      <c r="K13" s="33">
        <f>МУ!K44</f>
        <v>174209.53336999999</v>
      </c>
      <c r="L13" s="33">
        <f>МУ!L44</f>
        <v>0</v>
      </c>
      <c r="M13" s="33">
        <f>МУ!M44</f>
        <v>0</v>
      </c>
      <c r="N13" s="503">
        <f>МУ!N44</f>
        <v>174209.53336999999</v>
      </c>
      <c r="O13" s="33">
        <f>МУ!O44</f>
        <v>0</v>
      </c>
      <c r="P13" s="33">
        <f>МУ!P44</f>
        <v>174209.53336999999</v>
      </c>
      <c r="Q13" s="33">
        <f>МУ!Q44</f>
        <v>0</v>
      </c>
      <c r="R13" s="33">
        <f>МУ!R44</f>
        <v>0</v>
      </c>
      <c r="S13" s="28">
        <f t="shared" si="2"/>
        <v>0.98</v>
      </c>
      <c r="T13" s="28">
        <f t="shared" si="3"/>
        <v>0.98</v>
      </c>
      <c r="X13" s="197"/>
    </row>
    <row r="14" spans="1:27" ht="54" customHeight="1" x14ac:dyDescent="0.2">
      <c r="A14" s="20"/>
      <c r="B14" s="15" t="s">
        <v>31</v>
      </c>
      <c r="C14" s="33">
        <f>МУ!C68</f>
        <v>37606.632360000003</v>
      </c>
      <c r="D14" s="503">
        <f>МУ!D68</f>
        <v>37606.632360000003</v>
      </c>
      <c r="E14" s="33">
        <f>МУ!E68</f>
        <v>770</v>
      </c>
      <c r="F14" s="33">
        <f>МУ!F68</f>
        <v>36836.632360000003</v>
      </c>
      <c r="G14" s="33">
        <f>МУ!G68</f>
        <v>0</v>
      </c>
      <c r="H14" s="33">
        <f>МУ!H68</f>
        <v>0</v>
      </c>
      <c r="I14" s="503">
        <f>МУ!I68</f>
        <v>36948.820390000001</v>
      </c>
      <c r="J14" s="33">
        <f>МУ!J68</f>
        <v>770</v>
      </c>
      <c r="K14" s="33">
        <f>МУ!K68</f>
        <v>36178.820390000001</v>
      </c>
      <c r="L14" s="33">
        <f>МУ!L68</f>
        <v>0</v>
      </c>
      <c r="M14" s="33">
        <f>МУ!M68</f>
        <v>0</v>
      </c>
      <c r="N14" s="503">
        <f>МУ!N68</f>
        <v>36984.580849999998</v>
      </c>
      <c r="O14" s="33">
        <f>МУ!O68</f>
        <v>770</v>
      </c>
      <c r="P14" s="33">
        <f>МУ!P68</f>
        <v>36214.580849999998</v>
      </c>
      <c r="Q14" s="33">
        <f>МУ!Q68</f>
        <v>0</v>
      </c>
      <c r="R14" s="33">
        <f>МУ!R68</f>
        <v>0</v>
      </c>
      <c r="S14" s="28">
        <f>I14/D14</f>
        <v>0.98299999999999998</v>
      </c>
      <c r="T14" s="28">
        <f t="shared" si="3"/>
        <v>0.98299999999999998</v>
      </c>
      <c r="X14" s="197"/>
    </row>
    <row r="15" spans="1:27" ht="63.75" x14ac:dyDescent="0.2">
      <c r="A15" s="20"/>
      <c r="B15" s="15" t="s">
        <v>32</v>
      </c>
      <c r="C15" s="33">
        <f>МУ!C77</f>
        <v>78101.241630000004</v>
      </c>
      <c r="D15" s="503">
        <f>МУ!D77</f>
        <v>78101.241630000004</v>
      </c>
      <c r="E15" s="33">
        <f>МУ!E77</f>
        <v>0</v>
      </c>
      <c r="F15" s="33">
        <f>МУ!F77</f>
        <v>78101.241630000004</v>
      </c>
      <c r="G15" s="33">
        <f>МУ!G77</f>
        <v>0</v>
      </c>
      <c r="H15" s="33">
        <f>МУ!H77</f>
        <v>0</v>
      </c>
      <c r="I15" s="503">
        <f>МУ!I77</f>
        <v>69767.156510000001</v>
      </c>
      <c r="J15" s="33">
        <f>МУ!J77</f>
        <v>0</v>
      </c>
      <c r="K15" s="33">
        <f>МУ!K77</f>
        <v>69767.156510000001</v>
      </c>
      <c r="L15" s="33">
        <f>МУ!L77</f>
        <v>0</v>
      </c>
      <c r="M15" s="33">
        <f>МУ!M77</f>
        <v>0</v>
      </c>
      <c r="N15" s="503">
        <f>МУ!N77</f>
        <v>69767.156510000001</v>
      </c>
      <c r="O15" s="33">
        <f>МУ!O77</f>
        <v>0</v>
      </c>
      <c r="P15" s="33">
        <f>МУ!P77</f>
        <v>69767.156510000001</v>
      </c>
      <c r="Q15" s="33">
        <f>МУ!Q77</f>
        <v>0</v>
      </c>
      <c r="R15" s="33">
        <f>МУ!R77</f>
        <v>0</v>
      </c>
      <c r="S15" s="28">
        <f t="shared" si="2"/>
        <v>0.89300000000000002</v>
      </c>
      <c r="T15" s="28">
        <f t="shared" si="3"/>
        <v>0.89300000000000002</v>
      </c>
      <c r="X15" s="197"/>
    </row>
    <row r="16" spans="1:27" ht="89.25" x14ac:dyDescent="0.2">
      <c r="A16" s="279">
        <v>2</v>
      </c>
      <c r="B16" s="280" t="s">
        <v>40</v>
      </c>
      <c r="C16" s="281">
        <f>C17+C18+C19+C20+C21+C22</f>
        <v>1380658.47563</v>
      </c>
      <c r="D16" s="281">
        <f t="shared" ref="D16:R16" si="4">D17+D18+D19+D20+D21+D22</f>
        <v>1380658.47563</v>
      </c>
      <c r="E16" s="281">
        <f t="shared" si="4"/>
        <v>804231.63153000001</v>
      </c>
      <c r="F16" s="281">
        <f t="shared" si="4"/>
        <v>573707.66015000001</v>
      </c>
      <c r="G16" s="281">
        <f t="shared" si="4"/>
        <v>2719.1839500000001</v>
      </c>
      <c r="H16" s="281">
        <f t="shared" si="4"/>
        <v>0</v>
      </c>
      <c r="I16" s="281">
        <f t="shared" si="4"/>
        <v>1151872.3833600001</v>
      </c>
      <c r="J16" s="281">
        <f t="shared" si="4"/>
        <v>601115.73659999995</v>
      </c>
      <c r="K16" s="281">
        <f t="shared" si="4"/>
        <v>548143.74110999994</v>
      </c>
      <c r="L16" s="281">
        <f t="shared" si="4"/>
        <v>2612.9056500000002</v>
      </c>
      <c r="M16" s="281">
        <f t="shared" si="4"/>
        <v>0</v>
      </c>
      <c r="N16" s="281">
        <f>N17+N18+N19+N20+N21+N22</f>
        <v>1151872.3833600001</v>
      </c>
      <c r="O16" s="281">
        <f t="shared" si="4"/>
        <v>601115.73659999995</v>
      </c>
      <c r="P16" s="281">
        <f t="shared" si="4"/>
        <v>548143.74110999994</v>
      </c>
      <c r="Q16" s="281">
        <f t="shared" si="4"/>
        <v>2612.9056500000002</v>
      </c>
      <c r="R16" s="281">
        <f t="shared" si="4"/>
        <v>0</v>
      </c>
      <c r="S16" s="282">
        <f t="shared" si="2"/>
        <v>0.83399999999999996</v>
      </c>
      <c r="T16" s="282">
        <f t="shared" si="3"/>
        <v>0.83399999999999996</v>
      </c>
      <c r="U16" s="80">
        <f>ЖКХ!P290</f>
        <v>0.83399999999999996</v>
      </c>
      <c r="V16" s="80">
        <f>ЖКХ!Q290</f>
        <v>0.83399999999999996</v>
      </c>
      <c r="X16" s="197"/>
      <c r="AA16" s="201"/>
    </row>
    <row r="17" spans="1:27" ht="51" x14ac:dyDescent="0.2">
      <c r="A17" s="20"/>
      <c r="B17" s="16" t="s">
        <v>34</v>
      </c>
      <c r="C17" s="33">
        <f>ЖКХ!C57</f>
        <v>179735.38823000001</v>
      </c>
      <c r="D17" s="503">
        <f>ЖКХ!D57</f>
        <v>179735.38823000001</v>
      </c>
      <c r="E17" s="33">
        <f>ЖКХ!E57</f>
        <v>129462.1</v>
      </c>
      <c r="F17" s="33">
        <f>ЖКХ!F57</f>
        <v>50273.288229999998</v>
      </c>
      <c r="G17" s="33">
        <f>ЖКХ!G57</f>
        <v>0</v>
      </c>
      <c r="H17" s="33">
        <v>0</v>
      </c>
      <c r="I17" s="503">
        <f>ЖКХ!H57</f>
        <v>159723.11476</v>
      </c>
      <c r="J17" s="33">
        <f>ЖКХ!I57</f>
        <v>111301.05959</v>
      </c>
      <c r="K17" s="33">
        <f>ЖКХ!J57</f>
        <v>48422.05517</v>
      </c>
      <c r="L17" s="33">
        <f>ЖКХ!K57</f>
        <v>0</v>
      </c>
      <c r="M17" s="33">
        <v>0</v>
      </c>
      <c r="N17" s="503">
        <f>ЖКХ!L57</f>
        <v>159723.11476</v>
      </c>
      <c r="O17" s="33">
        <f>ЖКХ!M57</f>
        <v>111301.05959</v>
      </c>
      <c r="P17" s="33">
        <f>ЖКХ!N57</f>
        <v>48422.05517</v>
      </c>
      <c r="Q17" s="33">
        <f>ЖКХ!O57</f>
        <v>0</v>
      </c>
      <c r="R17" s="33">
        <v>0</v>
      </c>
      <c r="S17" s="28">
        <f>I17/D17</f>
        <v>0.88900000000000001</v>
      </c>
      <c r="T17" s="28">
        <f t="shared" si="3"/>
        <v>0.88900000000000001</v>
      </c>
      <c r="V17" s="81"/>
      <c r="W17" s="81"/>
      <c r="X17" s="197"/>
    </row>
    <row r="18" spans="1:27" ht="63.75" x14ac:dyDescent="0.2">
      <c r="A18" s="20"/>
      <c r="B18" s="15" t="s">
        <v>35</v>
      </c>
      <c r="C18" s="33">
        <f>ЖКХ!C92</f>
        <v>10464.509550000001</v>
      </c>
      <c r="D18" s="503">
        <f>ЖКХ!D92</f>
        <v>10464.509550000001</v>
      </c>
      <c r="E18" s="33">
        <f>ЖКХ!E92</f>
        <v>0</v>
      </c>
      <c r="F18" s="33">
        <f>ЖКХ!F92</f>
        <v>10464.509550000001</v>
      </c>
      <c r="G18" s="33">
        <f>ЖКХ!G92</f>
        <v>0</v>
      </c>
      <c r="H18" s="33">
        <v>0</v>
      </c>
      <c r="I18" s="503">
        <f>ЖКХ!H92</f>
        <v>10275.028700000001</v>
      </c>
      <c r="J18" s="33">
        <f>ЖКХ!I92</f>
        <v>0</v>
      </c>
      <c r="K18" s="33">
        <f>ЖКХ!J92</f>
        <v>10275.028700000001</v>
      </c>
      <c r="L18" s="33">
        <f>ЖКХ!K92</f>
        <v>0</v>
      </c>
      <c r="M18" s="33">
        <v>0</v>
      </c>
      <c r="N18" s="503">
        <f>ЖКХ!L92</f>
        <v>10275.028700000001</v>
      </c>
      <c r="O18" s="33">
        <f>ЖКХ!M92</f>
        <v>0</v>
      </c>
      <c r="P18" s="33">
        <f>ЖКХ!N92</f>
        <v>10275.028700000001</v>
      </c>
      <c r="Q18" s="33">
        <f>ЖКХ!O92</f>
        <v>0</v>
      </c>
      <c r="R18" s="33">
        <v>0</v>
      </c>
      <c r="S18" s="28">
        <f t="shared" si="2"/>
        <v>0.98199999999999998</v>
      </c>
      <c r="T18" s="28">
        <f t="shared" si="3"/>
        <v>0.98199999999999998</v>
      </c>
      <c r="X18" s="197"/>
    </row>
    <row r="19" spans="1:27" ht="76.5" x14ac:dyDescent="0.2">
      <c r="A19" s="20"/>
      <c r="B19" s="15" t="s">
        <v>37</v>
      </c>
      <c r="C19" s="33">
        <f>ЖКХ!C167</f>
        <v>791255.05360999994</v>
      </c>
      <c r="D19" s="503">
        <f>ЖКХ!D167</f>
        <v>791255.05360999994</v>
      </c>
      <c r="E19" s="33">
        <f>ЖКХ!E167</f>
        <v>403357.2</v>
      </c>
      <c r="F19" s="33">
        <f>ЖКХ!F167</f>
        <v>387897.85360999999</v>
      </c>
      <c r="G19" s="33">
        <f>ЖКХ!G167</f>
        <v>0</v>
      </c>
      <c r="H19" s="33">
        <v>0</v>
      </c>
      <c r="I19" s="503">
        <f>ЖКХ!H167</f>
        <v>592220.59380999999</v>
      </c>
      <c r="J19" s="33">
        <f>ЖКХ!I167</f>
        <v>223311.11113999999</v>
      </c>
      <c r="K19" s="33">
        <f>ЖКХ!J167</f>
        <v>368909.48267</v>
      </c>
      <c r="L19" s="33">
        <f>ЖКХ!K167</f>
        <v>0</v>
      </c>
      <c r="M19" s="33">
        <v>0</v>
      </c>
      <c r="N19" s="503">
        <f>ЖКХ!L167</f>
        <v>592220.59380999999</v>
      </c>
      <c r="O19" s="33">
        <f>ЖКХ!M167</f>
        <v>223311.11113999999</v>
      </c>
      <c r="P19" s="33">
        <f>ЖКХ!N167</f>
        <v>368909.48267</v>
      </c>
      <c r="Q19" s="33">
        <f>ЖКХ!O167</f>
        <v>0</v>
      </c>
      <c r="R19" s="33">
        <v>0</v>
      </c>
      <c r="S19" s="28">
        <f t="shared" si="2"/>
        <v>0.748</v>
      </c>
      <c r="T19" s="28">
        <f t="shared" si="3"/>
        <v>0.748</v>
      </c>
      <c r="X19" s="197"/>
    </row>
    <row r="20" spans="1:27" ht="127.5" x14ac:dyDescent="0.2">
      <c r="A20" s="20"/>
      <c r="B20" s="15" t="s">
        <v>38</v>
      </c>
      <c r="C20" s="33">
        <f>ЖКХ!C214</f>
        <v>78581.69253</v>
      </c>
      <c r="D20" s="503">
        <f>ЖКХ!D214</f>
        <v>78581.69253</v>
      </c>
      <c r="E20" s="33">
        <f>ЖКХ!E214</f>
        <v>31809.9</v>
      </c>
      <c r="F20" s="33">
        <f>ЖКХ!F214</f>
        <v>44052.60858</v>
      </c>
      <c r="G20" s="33">
        <f>ЖКХ!G214</f>
        <v>2719.1839500000001</v>
      </c>
      <c r="H20" s="33">
        <v>0</v>
      </c>
      <c r="I20" s="503">
        <f>ЖКХ!H214</f>
        <v>73447.706539999999</v>
      </c>
      <c r="J20" s="33">
        <f>ЖКХ!I214</f>
        <v>27033.96084</v>
      </c>
      <c r="K20" s="33">
        <f>ЖКХ!J214</f>
        <v>43800.840049999999</v>
      </c>
      <c r="L20" s="33">
        <f>ЖКХ!K214</f>
        <v>2612.9056500000002</v>
      </c>
      <c r="M20" s="33">
        <v>0</v>
      </c>
      <c r="N20" s="503">
        <f>ЖКХ!L214</f>
        <v>73447.706539999999</v>
      </c>
      <c r="O20" s="33">
        <f>ЖКХ!M214</f>
        <v>27033.96084</v>
      </c>
      <c r="P20" s="33">
        <f>ЖКХ!N214</f>
        <v>43800.840049999999</v>
      </c>
      <c r="Q20" s="33">
        <f>ЖКХ!O214</f>
        <v>2612.9056500000002</v>
      </c>
      <c r="R20" s="33">
        <v>0</v>
      </c>
      <c r="S20" s="28">
        <f t="shared" ref="S20" si="5">I20/D20</f>
        <v>0.93500000000000005</v>
      </c>
      <c r="T20" s="28">
        <f t="shared" ref="T20" si="6">N20/D20</f>
        <v>0.93500000000000005</v>
      </c>
      <c r="X20" s="197"/>
    </row>
    <row r="21" spans="1:27" ht="76.5" x14ac:dyDescent="0.2">
      <c r="A21" s="20"/>
      <c r="B21" s="15" t="s">
        <v>39</v>
      </c>
      <c r="C21" s="33">
        <f>ЖКХ!C269</f>
        <v>71554.558480000007</v>
      </c>
      <c r="D21" s="503">
        <f>ЖКХ!D269</f>
        <v>71554.558480000007</v>
      </c>
      <c r="E21" s="33">
        <f>ЖКХ!E269</f>
        <v>198</v>
      </c>
      <c r="F21" s="33">
        <f>ЖКХ!F269</f>
        <v>71356.558480000007</v>
      </c>
      <c r="G21" s="33">
        <f>ЖКХ!G269</f>
        <v>0</v>
      </c>
      <c r="H21" s="33">
        <v>0</v>
      </c>
      <c r="I21" s="503">
        <f>ЖКХ!H269</f>
        <v>67268.242819999999</v>
      </c>
      <c r="J21" s="33">
        <f>ЖКХ!I269</f>
        <v>194.75</v>
      </c>
      <c r="K21" s="33">
        <f>ЖКХ!J269</f>
        <v>67073.492819999999</v>
      </c>
      <c r="L21" s="33">
        <f>ЖКХ!K269</f>
        <v>0</v>
      </c>
      <c r="M21" s="33">
        <v>0</v>
      </c>
      <c r="N21" s="503">
        <f>ЖКХ!L269</f>
        <v>67268.242819999999</v>
      </c>
      <c r="O21" s="33">
        <f>ЖКХ!M269</f>
        <v>194.75</v>
      </c>
      <c r="P21" s="33">
        <f>ЖКХ!N269</f>
        <v>67073.492819999999</v>
      </c>
      <c r="Q21" s="33">
        <f>ЖКХ!O269</f>
        <v>0</v>
      </c>
      <c r="R21" s="33">
        <v>0</v>
      </c>
      <c r="S21" s="28">
        <f t="shared" si="2"/>
        <v>0.94</v>
      </c>
      <c r="T21" s="28">
        <f t="shared" si="3"/>
        <v>0.94</v>
      </c>
      <c r="X21" s="197"/>
    </row>
    <row r="22" spans="1:27" ht="76.5" x14ac:dyDescent="0.2">
      <c r="A22" s="20"/>
      <c r="B22" s="15" t="s">
        <v>36</v>
      </c>
      <c r="C22" s="33">
        <f>ЖКХ!C289</f>
        <v>249067.27322999999</v>
      </c>
      <c r="D22" s="503">
        <f>ЖКХ!D289</f>
        <v>249067.27322999999</v>
      </c>
      <c r="E22" s="33">
        <f>ЖКХ!E289</f>
        <v>239404.43153</v>
      </c>
      <c r="F22" s="33">
        <f>ЖКХ!F289</f>
        <v>9662.8417000000009</v>
      </c>
      <c r="G22" s="33">
        <f>ЖКХ!G289</f>
        <v>0</v>
      </c>
      <c r="H22" s="33">
        <v>0</v>
      </c>
      <c r="I22" s="503">
        <f>ЖКХ!H289</f>
        <v>248937.69673</v>
      </c>
      <c r="J22" s="33">
        <f>ЖКХ!I289</f>
        <v>239274.85503000001</v>
      </c>
      <c r="K22" s="33">
        <f>ЖКХ!J289</f>
        <v>9662.8417000000009</v>
      </c>
      <c r="L22" s="33">
        <f>ЖКХ!K289</f>
        <v>0</v>
      </c>
      <c r="M22" s="33">
        <v>0</v>
      </c>
      <c r="N22" s="503">
        <f>ЖКХ!L289</f>
        <v>248937.69673</v>
      </c>
      <c r="O22" s="33">
        <f>ЖКХ!M289</f>
        <v>239274.85503000001</v>
      </c>
      <c r="P22" s="33">
        <f>ЖКХ!N289</f>
        <v>9662.8417000000009</v>
      </c>
      <c r="Q22" s="33">
        <f>ЖКХ!O289</f>
        <v>0</v>
      </c>
      <c r="R22" s="33">
        <v>0</v>
      </c>
      <c r="S22" s="28">
        <f t="shared" si="2"/>
        <v>0.999</v>
      </c>
      <c r="T22" s="28">
        <f t="shared" si="3"/>
        <v>0.999</v>
      </c>
      <c r="X22" s="197"/>
    </row>
    <row r="23" spans="1:27" ht="63.75" x14ac:dyDescent="0.2">
      <c r="A23" s="279">
        <v>3</v>
      </c>
      <c r="B23" s="280" t="s">
        <v>41</v>
      </c>
      <c r="C23" s="281">
        <f t="shared" ref="C23:R23" si="7">C24+C25</f>
        <v>181133.78443</v>
      </c>
      <c r="D23" s="281">
        <f t="shared" si="7"/>
        <v>181133.78443</v>
      </c>
      <c r="E23" s="281">
        <f t="shared" si="7"/>
        <v>153542.54</v>
      </c>
      <c r="F23" s="281">
        <f t="shared" si="7"/>
        <v>16410.687620000001</v>
      </c>
      <c r="G23" s="281">
        <f t="shared" si="7"/>
        <v>11045.55681</v>
      </c>
      <c r="H23" s="281">
        <f t="shared" si="7"/>
        <v>135</v>
      </c>
      <c r="I23" s="281">
        <f t="shared" si="7"/>
        <v>174380.50797000001</v>
      </c>
      <c r="J23" s="281">
        <f t="shared" si="7"/>
        <v>149737.88956000001</v>
      </c>
      <c r="K23" s="281">
        <f t="shared" si="7"/>
        <v>13473.401599999999</v>
      </c>
      <c r="L23" s="281">
        <f t="shared" si="7"/>
        <v>11045.55681</v>
      </c>
      <c r="M23" s="281">
        <f t="shared" si="7"/>
        <v>123.66</v>
      </c>
      <c r="N23" s="281">
        <f t="shared" si="7"/>
        <v>174380.50797000001</v>
      </c>
      <c r="O23" s="281">
        <f t="shared" si="7"/>
        <v>149737.88956000001</v>
      </c>
      <c r="P23" s="281">
        <f t="shared" si="7"/>
        <v>13473.401599999999</v>
      </c>
      <c r="Q23" s="281">
        <f t="shared" si="7"/>
        <v>11045.55681</v>
      </c>
      <c r="R23" s="281">
        <f t="shared" si="7"/>
        <v>123.66</v>
      </c>
      <c r="S23" s="258">
        <f>I23/D23</f>
        <v>0.96299999999999997</v>
      </c>
      <c r="T23" s="258">
        <f>N23/D23</f>
        <v>0.96299999999999997</v>
      </c>
      <c r="U23" s="80">
        <f>ФКГС!S62</f>
        <v>0.96299999999999997</v>
      </c>
      <c r="V23" s="80">
        <f>ФКГС!T62</f>
        <v>0.96299999999999997</v>
      </c>
      <c r="W23" s="39"/>
      <c r="X23" s="197"/>
      <c r="AA23" s="201"/>
    </row>
    <row r="24" spans="1:27" ht="76.5" x14ac:dyDescent="0.2">
      <c r="A24" s="20"/>
      <c r="B24" s="17" t="s">
        <v>42</v>
      </c>
      <c r="C24" s="33">
        <f>ФКГС!C60</f>
        <v>181133.78443</v>
      </c>
      <c r="D24" s="33">
        <f>ФКГС!D60</f>
        <v>181133.78443</v>
      </c>
      <c r="E24" s="33">
        <f>ФКГС!E60</f>
        <v>153542.54</v>
      </c>
      <c r="F24" s="33">
        <f>ФКГС!F60</f>
        <v>16410.687620000001</v>
      </c>
      <c r="G24" s="33">
        <f>ФКГС!G60</f>
        <v>11045.55681</v>
      </c>
      <c r="H24" s="33">
        <f>ФКГС!H60</f>
        <v>135</v>
      </c>
      <c r="I24" s="33">
        <f>ФКГС!I60</f>
        <v>174380.50797000001</v>
      </c>
      <c r="J24" s="33">
        <f>ФКГС!J60</f>
        <v>149737.88956000001</v>
      </c>
      <c r="K24" s="33">
        <f>ФКГС!K60</f>
        <v>13473.401599999999</v>
      </c>
      <c r="L24" s="33">
        <f>ФКГС!L60</f>
        <v>11045.55681</v>
      </c>
      <c r="M24" s="33">
        <f>ФКГС!M60</f>
        <v>123.66</v>
      </c>
      <c r="N24" s="33">
        <f>ФКГС!N60</f>
        <v>174380.50797000001</v>
      </c>
      <c r="O24" s="33">
        <f>ФКГС!O60</f>
        <v>149737.88956000001</v>
      </c>
      <c r="P24" s="33">
        <f>ФКГС!P60</f>
        <v>13473.401599999999</v>
      </c>
      <c r="Q24" s="33">
        <f>ФКГС!Q60</f>
        <v>11045.55681</v>
      </c>
      <c r="R24" s="33">
        <f>ФКГС!R60</f>
        <v>123.66</v>
      </c>
      <c r="S24" s="28">
        <f t="shared" ref="S24" si="8">I24/D24</f>
        <v>0.96299999999999997</v>
      </c>
      <c r="T24" s="28">
        <f t="shared" ref="T24" si="9">N24/D24</f>
        <v>0.96299999999999997</v>
      </c>
      <c r="X24" s="197"/>
    </row>
    <row r="25" spans="1:27" ht="76.5" x14ac:dyDescent="0.2">
      <c r="A25" s="20"/>
      <c r="B25" s="18" t="s">
        <v>43</v>
      </c>
      <c r="C25" s="33">
        <f>ФКГС!C61</f>
        <v>0</v>
      </c>
      <c r="D25" s="33">
        <f>ФКГС!D61</f>
        <v>0</v>
      </c>
      <c r="E25" s="33">
        <f>ФКГС!E61</f>
        <v>0</v>
      </c>
      <c r="F25" s="33">
        <f>ФКГС!F61</f>
        <v>0</v>
      </c>
      <c r="G25" s="33">
        <f>ФКГС!G61</f>
        <v>0</v>
      </c>
      <c r="H25" s="33">
        <f>ФКГС!H61</f>
        <v>0</v>
      </c>
      <c r="I25" s="33">
        <f>ФКГС!I61</f>
        <v>0</v>
      </c>
      <c r="J25" s="33">
        <f>ФКГС!J61</f>
        <v>0</v>
      </c>
      <c r="K25" s="33">
        <f>ФКГС!K61</f>
        <v>0</v>
      </c>
      <c r="L25" s="33">
        <f>ФКГС!L61</f>
        <v>0</v>
      </c>
      <c r="M25" s="33">
        <f>ФКГС!M61</f>
        <v>0</v>
      </c>
      <c r="N25" s="33">
        <f>ФКГС!N61</f>
        <v>0</v>
      </c>
      <c r="O25" s="33">
        <f>ФКГС!O61</f>
        <v>0</v>
      </c>
      <c r="P25" s="33">
        <f>ФКГС!P61</f>
        <v>0</v>
      </c>
      <c r="Q25" s="33">
        <f>ФКГС!Q61</f>
        <v>0</v>
      </c>
      <c r="R25" s="33">
        <f>ФКГС!R61</f>
        <v>0</v>
      </c>
      <c r="S25" s="28">
        <v>0</v>
      </c>
      <c r="T25" s="28">
        <v>0</v>
      </c>
      <c r="X25" s="197"/>
    </row>
    <row r="26" spans="1:27" s="2" customFormat="1" ht="70.5" customHeight="1" x14ac:dyDescent="0.2">
      <c r="A26" s="279">
        <v>4</v>
      </c>
      <c r="B26" s="283" t="s">
        <v>28</v>
      </c>
      <c r="C26" s="237">
        <f>C27+C28</f>
        <v>5375.21</v>
      </c>
      <c r="D26" s="237">
        <f t="shared" ref="D26:R26" si="10">D27+D28</f>
        <v>5375.21</v>
      </c>
      <c r="E26" s="237">
        <f t="shared" si="10"/>
        <v>0</v>
      </c>
      <c r="F26" s="237">
        <f t="shared" si="10"/>
        <v>5375.21</v>
      </c>
      <c r="G26" s="237">
        <f t="shared" si="10"/>
        <v>0</v>
      </c>
      <c r="H26" s="237">
        <f t="shared" si="10"/>
        <v>0</v>
      </c>
      <c r="I26" s="237">
        <f t="shared" si="10"/>
        <v>5053.2932099999998</v>
      </c>
      <c r="J26" s="237">
        <f t="shared" si="10"/>
        <v>0</v>
      </c>
      <c r="K26" s="237">
        <f t="shared" si="10"/>
        <v>5053.2932099999998</v>
      </c>
      <c r="L26" s="237">
        <f t="shared" si="10"/>
        <v>0</v>
      </c>
      <c r="M26" s="237">
        <f t="shared" si="10"/>
        <v>0</v>
      </c>
      <c r="N26" s="237">
        <f t="shared" si="10"/>
        <v>5390.6006500000003</v>
      </c>
      <c r="O26" s="237">
        <f t="shared" si="10"/>
        <v>0</v>
      </c>
      <c r="P26" s="237">
        <f t="shared" si="10"/>
        <v>5390.6006500000003</v>
      </c>
      <c r="Q26" s="237">
        <f t="shared" si="10"/>
        <v>0</v>
      </c>
      <c r="R26" s="237">
        <f t="shared" si="10"/>
        <v>0</v>
      </c>
      <c r="S26" s="258">
        <f t="shared" ref="S26:S35" si="11">I26/D26</f>
        <v>0.94</v>
      </c>
      <c r="T26" s="258">
        <f t="shared" ref="T26:T35" si="12">N26/D26</f>
        <v>1.0029999999999999</v>
      </c>
      <c r="U26" s="80">
        <f>Предприним.!S14</f>
        <v>0.94</v>
      </c>
      <c r="V26" s="80">
        <f>Предприним.!T14</f>
        <v>1.0029999999999999</v>
      </c>
      <c r="X26" s="197"/>
      <c r="AA26" s="201"/>
    </row>
    <row r="27" spans="1:27" ht="63.75" x14ac:dyDescent="0.2">
      <c r="A27" s="20"/>
      <c r="B27" s="14" t="s">
        <v>271</v>
      </c>
      <c r="C27" s="32">
        <f>Предприним.!C16</f>
        <v>5265.96</v>
      </c>
      <c r="D27" s="244">
        <f>Предприним.!D16</f>
        <v>5265.96</v>
      </c>
      <c r="E27" s="32">
        <f>Предприним.!E16</f>
        <v>0</v>
      </c>
      <c r="F27" s="32">
        <f>Предприним.!F16</f>
        <v>5265.96</v>
      </c>
      <c r="G27" s="32">
        <f>Предприним.!G16</f>
        <v>0</v>
      </c>
      <c r="H27" s="32">
        <f>Предприним.!H16</f>
        <v>0</v>
      </c>
      <c r="I27" s="244">
        <f>Предприним.!I16</f>
        <v>4994.2932099999998</v>
      </c>
      <c r="J27" s="32">
        <f>Предприним.!J16</f>
        <v>0</v>
      </c>
      <c r="K27" s="32">
        <f>Предприним.!K16</f>
        <v>4994.2932099999998</v>
      </c>
      <c r="L27" s="32">
        <f>Предприним.!L16</f>
        <v>0</v>
      </c>
      <c r="M27" s="32">
        <f>Предприним.!M16</f>
        <v>0</v>
      </c>
      <c r="N27" s="244">
        <f>Предприним.!N16</f>
        <v>5331.6006500000003</v>
      </c>
      <c r="O27" s="32">
        <f>Предприним.!O16</f>
        <v>0</v>
      </c>
      <c r="P27" s="32">
        <f>Предприним.!P16</f>
        <v>5331.6006500000003</v>
      </c>
      <c r="Q27" s="32">
        <f>Предприним.!Q16</f>
        <v>0</v>
      </c>
      <c r="R27" s="32">
        <f>Предприним.!R16</f>
        <v>0</v>
      </c>
      <c r="S27" s="28">
        <f t="shared" ref="S27" si="13">I27/D27</f>
        <v>0.94799999999999995</v>
      </c>
      <c r="T27" s="28">
        <f t="shared" ref="T27" si="14">N27/D27</f>
        <v>1.012</v>
      </c>
      <c r="X27" s="197"/>
    </row>
    <row r="28" spans="1:27" ht="89.25" x14ac:dyDescent="0.2">
      <c r="A28" s="20"/>
      <c r="B28" s="14" t="s">
        <v>23</v>
      </c>
      <c r="C28" s="32">
        <f>Предприним.!C33</f>
        <v>109.25</v>
      </c>
      <c r="D28" s="244">
        <f>Предприним.!D33</f>
        <v>109.25</v>
      </c>
      <c r="E28" s="32">
        <f>Предприним.!E33</f>
        <v>0</v>
      </c>
      <c r="F28" s="32">
        <f>Предприним.!F33</f>
        <v>109.25</v>
      </c>
      <c r="G28" s="32">
        <f>Предприним.!G33</f>
        <v>0</v>
      </c>
      <c r="H28" s="32">
        <f>Предприним.!H33</f>
        <v>0</v>
      </c>
      <c r="I28" s="244">
        <f>Предприним.!I33</f>
        <v>59</v>
      </c>
      <c r="J28" s="32">
        <f>Предприним.!J33</f>
        <v>0</v>
      </c>
      <c r="K28" s="32">
        <f>Предприним.!K33</f>
        <v>59</v>
      </c>
      <c r="L28" s="32">
        <f>Предприним.!L33</f>
        <v>0</v>
      </c>
      <c r="M28" s="32">
        <f>Предприним.!M33</f>
        <v>0</v>
      </c>
      <c r="N28" s="244">
        <f>Предприним.!N33</f>
        <v>59</v>
      </c>
      <c r="O28" s="32">
        <f>Предприним.!O33</f>
        <v>0</v>
      </c>
      <c r="P28" s="32">
        <f>Предприним.!P33</f>
        <v>59</v>
      </c>
      <c r="Q28" s="32">
        <f>Предприним.!Q33</f>
        <v>0</v>
      </c>
      <c r="R28" s="32">
        <f>Предприним.!R33</f>
        <v>0</v>
      </c>
      <c r="S28" s="28">
        <f t="shared" si="11"/>
        <v>0.54</v>
      </c>
      <c r="T28" s="28">
        <f t="shared" si="12"/>
        <v>0.54</v>
      </c>
      <c r="X28" s="197"/>
    </row>
    <row r="29" spans="1:27" ht="72" customHeight="1" x14ac:dyDescent="0.2">
      <c r="A29" s="279">
        <v>5</v>
      </c>
      <c r="B29" s="280" t="s">
        <v>44</v>
      </c>
      <c r="C29" s="281">
        <f>C30+C31</f>
        <v>4286</v>
      </c>
      <c r="D29" s="281">
        <f t="shared" ref="D29:R29" si="15">D30+D31</f>
        <v>4286</v>
      </c>
      <c r="E29" s="281">
        <f t="shared" si="15"/>
        <v>0</v>
      </c>
      <c r="F29" s="281">
        <f t="shared" si="15"/>
        <v>4286</v>
      </c>
      <c r="G29" s="281">
        <f t="shared" si="15"/>
        <v>0</v>
      </c>
      <c r="H29" s="281">
        <f t="shared" si="15"/>
        <v>0</v>
      </c>
      <c r="I29" s="281">
        <f t="shared" si="15"/>
        <v>4206</v>
      </c>
      <c r="J29" s="281">
        <f t="shared" si="15"/>
        <v>0</v>
      </c>
      <c r="K29" s="281">
        <f t="shared" si="15"/>
        <v>4206</v>
      </c>
      <c r="L29" s="281">
        <f t="shared" si="15"/>
        <v>0</v>
      </c>
      <c r="M29" s="281">
        <f t="shared" si="15"/>
        <v>0</v>
      </c>
      <c r="N29" s="281">
        <f t="shared" si="15"/>
        <v>4206</v>
      </c>
      <c r="O29" s="281">
        <f t="shared" si="15"/>
        <v>0</v>
      </c>
      <c r="P29" s="281">
        <f t="shared" si="15"/>
        <v>4206</v>
      </c>
      <c r="Q29" s="281">
        <f t="shared" si="15"/>
        <v>0</v>
      </c>
      <c r="R29" s="281">
        <f t="shared" si="15"/>
        <v>0</v>
      </c>
      <c r="S29" s="282">
        <f t="shared" si="11"/>
        <v>0.98099999999999998</v>
      </c>
      <c r="T29" s="282">
        <f t="shared" si="12"/>
        <v>0.98099999999999998</v>
      </c>
      <c r="U29" s="80">
        <f>Гражд.общества!S39</f>
        <v>0.98099999999999998</v>
      </c>
      <c r="V29" s="80">
        <f>Гражд.общества!T39</f>
        <v>0.98099999999999998</v>
      </c>
      <c r="X29" s="197"/>
      <c r="AA29" s="201"/>
    </row>
    <row r="30" spans="1:27" ht="63.75" x14ac:dyDescent="0.2">
      <c r="A30" s="20"/>
      <c r="B30" s="16" t="s">
        <v>45</v>
      </c>
      <c r="C30" s="33">
        <f>Гражд.общества!C25</f>
        <v>1450</v>
      </c>
      <c r="D30" s="503">
        <f>Гражд.общества!D25</f>
        <v>1450</v>
      </c>
      <c r="E30" s="33">
        <f>Гражд.общества!E25</f>
        <v>0</v>
      </c>
      <c r="F30" s="33">
        <f>Гражд.общества!F25</f>
        <v>1450</v>
      </c>
      <c r="G30" s="33">
        <f>Гражд.общества!G25</f>
        <v>0</v>
      </c>
      <c r="H30" s="33">
        <f>Гражд.общества!H25</f>
        <v>0</v>
      </c>
      <c r="I30" s="503">
        <f>Гражд.общества!I25</f>
        <v>1450</v>
      </c>
      <c r="J30" s="33">
        <f>Гражд.общества!J25</f>
        <v>0</v>
      </c>
      <c r="K30" s="33">
        <f>Гражд.общества!K25</f>
        <v>1450</v>
      </c>
      <c r="L30" s="33">
        <f>Гражд.общества!L25</f>
        <v>0</v>
      </c>
      <c r="M30" s="33">
        <f>Гражд.общества!M25</f>
        <v>0</v>
      </c>
      <c r="N30" s="503">
        <f>Гражд.общества!N25</f>
        <v>1450</v>
      </c>
      <c r="O30" s="33">
        <f>Гражд.общества!O25</f>
        <v>0</v>
      </c>
      <c r="P30" s="33">
        <f>Гражд.общества!P25</f>
        <v>1450</v>
      </c>
      <c r="Q30" s="33">
        <f>Гражд.общества!Q25</f>
        <v>0</v>
      </c>
      <c r="R30" s="33">
        <f>Гражд.общества!R25</f>
        <v>0</v>
      </c>
      <c r="S30" s="28">
        <f>I30/D30</f>
        <v>1</v>
      </c>
      <c r="T30" s="28">
        <f t="shared" ref="T30" si="16">N30/D30</f>
        <v>1</v>
      </c>
      <c r="X30" s="197"/>
    </row>
    <row r="31" spans="1:27" ht="63.75" customHeight="1" x14ac:dyDescent="0.2">
      <c r="A31" s="20"/>
      <c r="B31" s="15" t="s">
        <v>46</v>
      </c>
      <c r="C31" s="33">
        <f>Гражд.общества!C38</f>
        <v>2836</v>
      </c>
      <c r="D31" s="503">
        <f>Гражд.общества!D38</f>
        <v>2836</v>
      </c>
      <c r="E31" s="33">
        <f>Гражд.общества!E38</f>
        <v>0</v>
      </c>
      <c r="F31" s="33">
        <f>Гражд.общества!F38</f>
        <v>2836</v>
      </c>
      <c r="G31" s="33">
        <f>Гражд.общества!G38</f>
        <v>0</v>
      </c>
      <c r="H31" s="33">
        <f>Гражд.общества!H38</f>
        <v>0</v>
      </c>
      <c r="I31" s="503">
        <f>Гражд.общества!I38</f>
        <v>2756</v>
      </c>
      <c r="J31" s="33">
        <f>Гражд.общества!J38</f>
        <v>0</v>
      </c>
      <c r="K31" s="33">
        <f>Гражд.общества!K38</f>
        <v>2756</v>
      </c>
      <c r="L31" s="33">
        <f>Гражд.общества!L38</f>
        <v>0</v>
      </c>
      <c r="M31" s="33">
        <f>Гражд.общества!M38</f>
        <v>0</v>
      </c>
      <c r="N31" s="503">
        <f>Гражд.общества!N38</f>
        <v>2756</v>
      </c>
      <c r="O31" s="33">
        <f>Гражд.общества!O38</f>
        <v>0</v>
      </c>
      <c r="P31" s="33">
        <f>Гражд.общества!P38</f>
        <v>2756</v>
      </c>
      <c r="Q31" s="33">
        <f>Гражд.общества!Q38</f>
        <v>0</v>
      </c>
      <c r="R31" s="33">
        <f>Гражд.общества!R38</f>
        <v>0</v>
      </c>
      <c r="S31" s="28">
        <f>I31/D31</f>
        <v>0.97199999999999998</v>
      </c>
      <c r="T31" s="28">
        <f t="shared" si="12"/>
        <v>0.97199999999999998</v>
      </c>
      <c r="X31" s="197"/>
    </row>
    <row r="32" spans="1:27" ht="71.25" customHeight="1" x14ac:dyDescent="0.2">
      <c r="A32" s="279">
        <v>6</v>
      </c>
      <c r="B32" s="280" t="s">
        <v>47</v>
      </c>
      <c r="C32" s="281">
        <f>C33+C34</f>
        <v>70532.73</v>
      </c>
      <c r="D32" s="281">
        <f t="shared" ref="D32:R32" si="17">D33+D34</f>
        <v>70532.73</v>
      </c>
      <c r="E32" s="281">
        <f t="shared" si="17"/>
        <v>0</v>
      </c>
      <c r="F32" s="281">
        <f t="shared" si="17"/>
        <v>70532.73</v>
      </c>
      <c r="G32" s="281">
        <f t="shared" si="17"/>
        <v>0</v>
      </c>
      <c r="H32" s="281">
        <f t="shared" si="17"/>
        <v>0</v>
      </c>
      <c r="I32" s="281">
        <f t="shared" si="17"/>
        <v>63632.234120000001</v>
      </c>
      <c r="J32" s="281">
        <f t="shared" si="17"/>
        <v>0</v>
      </c>
      <c r="K32" s="281">
        <f t="shared" si="17"/>
        <v>63632.234120000001</v>
      </c>
      <c r="L32" s="281">
        <f t="shared" si="17"/>
        <v>0</v>
      </c>
      <c r="M32" s="281">
        <f t="shared" si="17"/>
        <v>0</v>
      </c>
      <c r="N32" s="281">
        <f t="shared" si="17"/>
        <v>63632.234120000001</v>
      </c>
      <c r="O32" s="281">
        <f t="shared" si="17"/>
        <v>0</v>
      </c>
      <c r="P32" s="281">
        <f t="shared" si="17"/>
        <v>63632.234120000001</v>
      </c>
      <c r="Q32" s="281">
        <f t="shared" si="17"/>
        <v>0</v>
      </c>
      <c r="R32" s="281">
        <f t="shared" si="17"/>
        <v>0</v>
      </c>
      <c r="S32" s="282">
        <f t="shared" si="11"/>
        <v>0.90200000000000002</v>
      </c>
      <c r="T32" s="282">
        <f t="shared" si="12"/>
        <v>0.90200000000000002</v>
      </c>
      <c r="U32" s="80">
        <f>'Отдельн. катег. граждан'!P29/100</f>
        <v>0.90200000000000002</v>
      </c>
      <c r="V32" s="80">
        <f>'Отдельн. катег. граждан'!Q29/100</f>
        <v>0.90200000000000002</v>
      </c>
      <c r="X32" s="197"/>
      <c r="AA32" s="201"/>
    </row>
    <row r="33" spans="1:27" ht="45" customHeight="1" x14ac:dyDescent="0.2">
      <c r="A33" s="20"/>
      <c r="B33" s="19" t="s">
        <v>48</v>
      </c>
      <c r="C33" s="33">
        <f>'Отдельн. катег. граждан'!C15</f>
        <v>26346.86</v>
      </c>
      <c r="D33" s="503">
        <f>'Отдельн. катег. граждан'!D15</f>
        <v>26346.86</v>
      </c>
      <c r="E33" s="33">
        <f>'Отдельн. катег. граждан'!E15</f>
        <v>0</v>
      </c>
      <c r="F33" s="33">
        <f>'Отдельн. катег. граждан'!F15</f>
        <v>26346.86</v>
      </c>
      <c r="G33" s="33">
        <f>'Отдельн. катег. граждан'!G15</f>
        <v>0</v>
      </c>
      <c r="H33" s="33">
        <v>0</v>
      </c>
      <c r="I33" s="503">
        <f>'Отдельн. катег. граждан'!H15</f>
        <v>19446.378280000001</v>
      </c>
      <c r="J33" s="33">
        <f>'Отдельн. катег. граждан'!I15</f>
        <v>0</v>
      </c>
      <c r="K33" s="33">
        <f>'Отдельн. катег. граждан'!J15</f>
        <v>19446.378280000001</v>
      </c>
      <c r="L33" s="33">
        <f>'Отдельн. катег. граждан'!K15</f>
        <v>0</v>
      </c>
      <c r="M33" s="33">
        <v>0</v>
      </c>
      <c r="N33" s="503">
        <f>'Отдельн. катег. граждан'!L15</f>
        <v>19446.378280000001</v>
      </c>
      <c r="O33" s="33">
        <f>'Отдельн. катег. граждан'!M15</f>
        <v>0</v>
      </c>
      <c r="P33" s="33">
        <f>'Отдельн. катег. граждан'!N15</f>
        <v>19446.378280000001</v>
      </c>
      <c r="Q33" s="33">
        <f>'Отдельн. катег. граждан'!O15</f>
        <v>0</v>
      </c>
      <c r="R33" s="33">
        <v>0</v>
      </c>
      <c r="S33" s="28">
        <f t="shared" si="11"/>
        <v>0.73799999999999999</v>
      </c>
      <c r="T33" s="28">
        <f t="shared" si="12"/>
        <v>0.73799999999999999</v>
      </c>
      <c r="X33" s="197"/>
    </row>
    <row r="34" spans="1:27" ht="59.25" customHeight="1" x14ac:dyDescent="0.2">
      <c r="A34" s="20"/>
      <c r="B34" s="15" t="s">
        <v>49</v>
      </c>
      <c r="C34" s="33">
        <f>'Отдельн. катег. граждан'!C26</f>
        <v>44185.87</v>
      </c>
      <c r="D34" s="503">
        <f>'Отдельн. катег. граждан'!D26</f>
        <v>44185.87</v>
      </c>
      <c r="E34" s="33">
        <f>'Отдельн. катег. граждан'!E26</f>
        <v>0</v>
      </c>
      <c r="F34" s="33">
        <f>'Отдельн. катег. граждан'!F26</f>
        <v>44185.87</v>
      </c>
      <c r="G34" s="33">
        <f>'Отдельн. катег. граждан'!G26</f>
        <v>0</v>
      </c>
      <c r="H34" s="33">
        <v>0</v>
      </c>
      <c r="I34" s="503">
        <f>'Отдельн. катег. граждан'!H26</f>
        <v>44185.855839999997</v>
      </c>
      <c r="J34" s="33">
        <f>'Отдельн. катег. граждан'!I26</f>
        <v>0</v>
      </c>
      <c r="K34" s="33">
        <f>'Отдельн. катег. граждан'!J26</f>
        <v>44185.855839999997</v>
      </c>
      <c r="L34" s="33">
        <f>'Отдельн. катег. граждан'!K26</f>
        <v>0</v>
      </c>
      <c r="M34" s="33">
        <v>0</v>
      </c>
      <c r="N34" s="503">
        <f>'Отдельн. катег. граждан'!L26</f>
        <v>44185.855839999997</v>
      </c>
      <c r="O34" s="33">
        <f>'Отдельн. катег. граждан'!M26</f>
        <v>0</v>
      </c>
      <c r="P34" s="33">
        <f>'Отдельн. катег. граждан'!N26</f>
        <v>44185.855839999997</v>
      </c>
      <c r="Q34" s="33">
        <f>'Отдельн. катег. граждан'!O26</f>
        <v>0</v>
      </c>
      <c r="R34" s="33">
        <v>0</v>
      </c>
      <c r="S34" s="28">
        <f t="shared" si="11"/>
        <v>1</v>
      </c>
      <c r="T34" s="28">
        <f t="shared" si="12"/>
        <v>1</v>
      </c>
      <c r="X34" s="197"/>
    </row>
    <row r="35" spans="1:27" ht="72.75" customHeight="1" x14ac:dyDescent="0.2">
      <c r="A35" s="279">
        <v>7</v>
      </c>
      <c r="B35" s="280" t="s">
        <v>50</v>
      </c>
      <c r="C35" s="281">
        <f>Молодежь!C35</f>
        <v>1584.65714</v>
      </c>
      <c r="D35" s="281">
        <f>Молодежь!D35</f>
        <v>1584.65714</v>
      </c>
      <c r="E35" s="281">
        <f>Молодежь!E35</f>
        <v>0</v>
      </c>
      <c r="F35" s="281">
        <f>Молодежь!F35</f>
        <v>1584.65714</v>
      </c>
      <c r="G35" s="281">
        <f>Молодежь!G35</f>
        <v>0</v>
      </c>
      <c r="H35" s="281">
        <v>0</v>
      </c>
      <c r="I35" s="281">
        <f>Молодежь!H35</f>
        <v>1156.45011</v>
      </c>
      <c r="J35" s="281">
        <f>Молодежь!I35</f>
        <v>0</v>
      </c>
      <c r="K35" s="281">
        <f>Молодежь!J35</f>
        <v>1156.45011</v>
      </c>
      <c r="L35" s="281">
        <f>Молодежь!K35</f>
        <v>0</v>
      </c>
      <c r="M35" s="281">
        <v>0</v>
      </c>
      <c r="N35" s="281">
        <f>Молодежь!L35</f>
        <v>1156.45011</v>
      </c>
      <c r="O35" s="281">
        <f>Молодежь!M35</f>
        <v>0</v>
      </c>
      <c r="P35" s="281">
        <f>Молодежь!N35</f>
        <v>1156.45011</v>
      </c>
      <c r="Q35" s="281">
        <f>Молодежь!O35</f>
        <v>0</v>
      </c>
      <c r="R35" s="281">
        <v>0</v>
      </c>
      <c r="S35" s="282">
        <f t="shared" si="11"/>
        <v>0.73</v>
      </c>
      <c r="T35" s="282">
        <f t="shared" si="12"/>
        <v>0.73</v>
      </c>
      <c r="U35" s="80">
        <f>Молодежь!P35/100</f>
        <v>0.73</v>
      </c>
      <c r="V35" s="80">
        <f>Молодежь!Q35/100</f>
        <v>0.73</v>
      </c>
      <c r="X35" s="197"/>
      <c r="AA35" s="201"/>
    </row>
    <row r="36" spans="1:27" ht="57" customHeight="1" x14ac:dyDescent="0.2">
      <c r="A36" s="279">
        <v>8</v>
      </c>
      <c r="B36" s="280" t="s">
        <v>564</v>
      </c>
      <c r="C36" s="281">
        <f>'Адм. центр'!C39</f>
        <v>224167.5</v>
      </c>
      <c r="D36" s="281">
        <f>'Адм. центр'!D39</f>
        <v>224167.5</v>
      </c>
      <c r="E36" s="281">
        <f>'Адм. центр'!E39</f>
        <v>224167.5</v>
      </c>
      <c r="F36" s="281">
        <f>'Адм. центр'!F39</f>
        <v>0</v>
      </c>
      <c r="G36" s="281">
        <f>'Адм. центр'!G39</f>
        <v>0</v>
      </c>
      <c r="H36" s="281">
        <f>'Адм. центр'!H39</f>
        <v>0</v>
      </c>
      <c r="I36" s="281">
        <f>'Адм. центр'!I39</f>
        <v>167870.09885000001</v>
      </c>
      <c r="J36" s="281">
        <f>'Адм. центр'!J39</f>
        <v>167870.09885000001</v>
      </c>
      <c r="K36" s="281">
        <f>'Адм. центр'!K39</f>
        <v>0</v>
      </c>
      <c r="L36" s="281">
        <f>'Адм. центр'!L39</f>
        <v>0</v>
      </c>
      <c r="M36" s="281">
        <f>'Адм. центр'!M39</f>
        <v>0</v>
      </c>
      <c r="N36" s="281">
        <f>'Адм. центр'!N39</f>
        <v>167870.09885000001</v>
      </c>
      <c r="O36" s="281">
        <f>'Адм. центр'!O39</f>
        <v>167870.09885000001</v>
      </c>
      <c r="P36" s="281">
        <f>'Адм. центр'!P39</f>
        <v>0</v>
      </c>
      <c r="Q36" s="281">
        <f>'Адм. центр'!Q39</f>
        <v>0</v>
      </c>
      <c r="R36" s="281">
        <f>'Адм. центр'!R39</f>
        <v>0</v>
      </c>
      <c r="S36" s="282">
        <f>I36/D36</f>
        <v>0.749</v>
      </c>
      <c r="T36" s="282">
        <f t="shared" ref="T36" si="18">N36/D36</f>
        <v>0.749</v>
      </c>
      <c r="U36" s="80">
        <f>'Адм. центр'!S39</f>
        <v>0.749</v>
      </c>
      <c r="V36" s="80">
        <f>'Адм. центр'!T39</f>
        <v>0.749</v>
      </c>
      <c r="W36" s="39"/>
      <c r="X36" s="197"/>
      <c r="AA36" s="201"/>
    </row>
    <row r="37" spans="1:27" ht="74.25" customHeight="1" x14ac:dyDescent="0.2">
      <c r="A37" s="279">
        <v>9</v>
      </c>
      <c r="B37" s="280" t="s">
        <v>600</v>
      </c>
      <c r="C37" s="281">
        <f>Вода!C29</f>
        <v>324157.45847999997</v>
      </c>
      <c r="D37" s="281">
        <f>Вода!D29</f>
        <v>324157.45847999997</v>
      </c>
      <c r="E37" s="281">
        <f>Вода!E29</f>
        <v>300672.2</v>
      </c>
      <c r="F37" s="281">
        <f>Вода!F29</f>
        <v>23485.25848</v>
      </c>
      <c r="G37" s="281">
        <f>Вода!G29</f>
        <v>0</v>
      </c>
      <c r="H37" s="281">
        <f>Вода!H29</f>
        <v>0</v>
      </c>
      <c r="I37" s="281">
        <f>Вода!I29</f>
        <v>207484.51897999999</v>
      </c>
      <c r="J37" s="281">
        <f>Вода!J29</f>
        <v>190916.29745000001</v>
      </c>
      <c r="K37" s="281">
        <f>Вода!K29</f>
        <v>16568.221529999999</v>
      </c>
      <c r="L37" s="281">
        <f>Вода!L29</f>
        <v>0</v>
      </c>
      <c r="M37" s="281">
        <f>Вода!M29</f>
        <v>0</v>
      </c>
      <c r="N37" s="281">
        <f>Вода!N29</f>
        <v>96115.013640000005</v>
      </c>
      <c r="O37" s="281">
        <f>Вода!O29</f>
        <v>0</v>
      </c>
      <c r="P37" s="281">
        <f>Вода!P29</f>
        <v>1199.49</v>
      </c>
      <c r="Q37" s="281">
        <f>Вода!Q29</f>
        <v>0</v>
      </c>
      <c r="R37" s="281">
        <f>Вода!R29</f>
        <v>0</v>
      </c>
      <c r="S37" s="282">
        <f>I37/D37</f>
        <v>0.64</v>
      </c>
      <c r="T37" s="282">
        <f t="shared" ref="T37" si="19">N37/D37</f>
        <v>0.29699999999999999</v>
      </c>
      <c r="U37" s="80">
        <f>Вода!S29</f>
        <v>0.64</v>
      </c>
      <c r="V37" s="80">
        <f>Вода!T29</f>
        <v>0.29699999999999999</v>
      </c>
      <c r="W37" s="39"/>
      <c r="X37" s="197"/>
      <c r="AA37" s="201"/>
    </row>
    <row r="38" spans="1:27" ht="68.25" customHeight="1" x14ac:dyDescent="0.2">
      <c r="A38" s="279">
        <v>10</v>
      </c>
      <c r="B38" s="280" t="s">
        <v>601</v>
      </c>
      <c r="C38" s="281">
        <f>Культура!C30</f>
        <v>512.02209000000005</v>
      </c>
      <c r="D38" s="281">
        <f>Культура!D30</f>
        <v>512.02209000000005</v>
      </c>
      <c r="E38" s="281">
        <f>Культура!E30</f>
        <v>0</v>
      </c>
      <c r="F38" s="281">
        <f>Культура!F30</f>
        <v>512.02209000000005</v>
      </c>
      <c r="G38" s="281">
        <f>Культура!G30</f>
        <v>0</v>
      </c>
      <c r="H38" s="281">
        <v>0</v>
      </c>
      <c r="I38" s="281">
        <f>Культура!J30</f>
        <v>449.42973000000001</v>
      </c>
      <c r="J38" s="281">
        <f>Культура!K30</f>
        <v>0</v>
      </c>
      <c r="K38" s="281">
        <f>Культура!L30</f>
        <v>449.42973000000001</v>
      </c>
      <c r="L38" s="281">
        <f>Культура!M30</f>
        <v>0</v>
      </c>
      <c r="M38" s="281">
        <v>0</v>
      </c>
      <c r="N38" s="281">
        <f>Культура!L30</f>
        <v>449.42973000000001</v>
      </c>
      <c r="O38" s="281">
        <f>Культура!M30</f>
        <v>0</v>
      </c>
      <c r="P38" s="281">
        <f>Культура!N30</f>
        <v>449.42973000000001</v>
      </c>
      <c r="Q38" s="281">
        <f>Культура!O30</f>
        <v>0</v>
      </c>
      <c r="R38" s="281">
        <v>0</v>
      </c>
      <c r="S38" s="282">
        <f t="shared" ref="S38" si="20">I38/D38</f>
        <v>0.878</v>
      </c>
      <c r="T38" s="282">
        <f t="shared" ref="T38" si="21">N38/D38</f>
        <v>0.878</v>
      </c>
      <c r="U38" s="80">
        <f>Культура!P30/100</f>
        <v>0.878</v>
      </c>
      <c r="V38" s="80">
        <f>Культура!Q30/100</f>
        <v>0.878</v>
      </c>
      <c r="W38" s="39"/>
      <c r="X38" s="197"/>
      <c r="AA38" s="201"/>
    </row>
    <row r="39" spans="1:27" s="84" customFormat="1" x14ac:dyDescent="0.2">
      <c r="D39" s="575">
        <f>E39+F39+H39+G39</f>
        <v>1</v>
      </c>
      <c r="E39" s="576">
        <f>E10/D10</f>
        <v>0.55300000000000005</v>
      </c>
      <c r="F39" s="576">
        <f>F10/D10</f>
        <v>0.442</v>
      </c>
      <c r="G39" s="576">
        <f>G10/D10</f>
        <v>5.0000000000000001E-3</v>
      </c>
      <c r="H39" s="576">
        <f>H10/D10</f>
        <v>0</v>
      </c>
      <c r="I39" s="274"/>
      <c r="N39" s="274"/>
      <c r="U39" s="85"/>
      <c r="X39" s="199"/>
    </row>
    <row r="40" spans="1:27" s="84" customFormat="1" x14ac:dyDescent="0.2">
      <c r="D40" s="274"/>
      <c r="I40" s="274"/>
      <c r="N40" s="274"/>
      <c r="U40" s="85"/>
      <c r="X40" s="199"/>
    </row>
    <row r="41" spans="1:27" s="72" customFormat="1" ht="51" x14ac:dyDescent="0.25">
      <c r="B41" s="73" t="s">
        <v>423</v>
      </c>
      <c r="C41" s="71"/>
      <c r="D41" s="201"/>
      <c r="E41" s="71"/>
      <c r="F41" s="71"/>
      <c r="G41" s="71"/>
      <c r="H41" s="71"/>
      <c r="I41" s="201">
        <f>J41+K41+M41+L41</f>
        <v>2265690.9444900001</v>
      </c>
      <c r="J41" s="71">
        <v>1120293.0844099999</v>
      </c>
      <c r="K41" s="71">
        <v>1134228.6432699999</v>
      </c>
      <c r="L41" s="71">
        <v>11045.55681</v>
      </c>
      <c r="M41" s="71">
        <v>123.66</v>
      </c>
      <c r="N41" s="201"/>
      <c r="O41" s="71"/>
      <c r="P41" s="71"/>
      <c r="Q41" s="71"/>
      <c r="R41" s="71"/>
      <c r="U41" s="38"/>
      <c r="V41" s="39"/>
      <c r="X41" s="196"/>
      <c r="Y41" s="74"/>
    </row>
    <row r="42" spans="1:27" s="121" customFormat="1" ht="13.5" x14ac:dyDescent="0.25">
      <c r="D42" s="124"/>
      <c r="I42" s="277">
        <f>I10-I41</f>
        <v>2612.9056500000002</v>
      </c>
      <c r="J42" s="195">
        <f>J10-J41</f>
        <v>0</v>
      </c>
      <c r="K42" s="195">
        <f>K10-K41</f>
        <v>0</v>
      </c>
      <c r="L42" s="195">
        <f>L10-L41</f>
        <v>2612.9056500000002</v>
      </c>
      <c r="M42" s="195">
        <f>M10-M41</f>
        <v>0</v>
      </c>
      <c r="N42" s="322"/>
      <c r="U42" s="122"/>
      <c r="V42" s="123"/>
      <c r="X42" s="200"/>
      <c r="Y42" s="124"/>
    </row>
    <row r="43" spans="1:27" ht="41.25" customHeight="1" x14ac:dyDescent="0.2">
      <c r="A43" s="59"/>
      <c r="B43" s="59"/>
      <c r="C43" s="59"/>
      <c r="D43" s="60"/>
      <c r="E43" s="59"/>
      <c r="F43" s="59"/>
      <c r="G43" s="59"/>
      <c r="H43" s="59"/>
      <c r="I43" s="60"/>
      <c r="J43" s="59"/>
      <c r="K43" s="59"/>
      <c r="L43" s="730" t="s">
        <v>803</v>
      </c>
      <c r="M43" s="730"/>
      <c r="N43" s="730"/>
      <c r="O43" s="730"/>
      <c r="P43" s="730"/>
      <c r="Q43" s="730"/>
      <c r="R43" s="59"/>
      <c r="S43" s="59"/>
      <c r="T43" s="59"/>
      <c r="U43" s="38"/>
      <c r="V43" s="39"/>
      <c r="Y43" s="2"/>
    </row>
    <row r="44" spans="1:27" ht="29.25" customHeight="1" x14ac:dyDescent="0.2">
      <c r="A44" s="59"/>
      <c r="B44" s="59"/>
      <c r="C44" s="593" t="s">
        <v>635</v>
      </c>
      <c r="D44" s="593"/>
      <c r="E44" s="593"/>
      <c r="F44" s="593"/>
      <c r="G44" s="593"/>
      <c r="H44" s="593"/>
      <c r="I44" s="60"/>
      <c r="J44" s="59"/>
      <c r="K44" s="59"/>
      <c r="L44" s="89"/>
      <c r="M44" s="59"/>
      <c r="O44" s="59"/>
      <c r="P44" s="59"/>
      <c r="Q44" s="59"/>
      <c r="R44" s="59"/>
      <c r="S44" s="59"/>
      <c r="T44" s="59"/>
      <c r="U44" s="38"/>
      <c r="V44" s="39"/>
      <c r="Y44" s="2"/>
    </row>
    <row r="45" spans="1:27" x14ac:dyDescent="0.2">
      <c r="A45" s="59"/>
      <c r="B45" s="59"/>
      <c r="C45" s="29" t="s">
        <v>441</v>
      </c>
      <c r="D45" s="205" t="s">
        <v>441</v>
      </c>
      <c r="E45" s="29" t="s">
        <v>442</v>
      </c>
      <c r="F45" s="29" t="s">
        <v>443</v>
      </c>
      <c r="G45" s="29" t="s">
        <v>463</v>
      </c>
      <c r="H45" s="131" t="s">
        <v>505</v>
      </c>
      <c r="I45" s="60"/>
      <c r="J45" s="59"/>
      <c r="K45" s="59"/>
      <c r="L45" s="59"/>
      <c r="M45" s="59"/>
      <c r="N45" s="60"/>
      <c r="O45" s="59"/>
      <c r="P45" s="59"/>
      <c r="Q45" s="59"/>
      <c r="R45" s="59"/>
      <c r="S45" s="59"/>
      <c r="T45" s="59"/>
    </row>
    <row r="46" spans="1:27" x14ac:dyDescent="0.2">
      <c r="A46" s="144">
        <v>1</v>
      </c>
      <c r="B46" s="3" t="s">
        <v>434</v>
      </c>
      <c r="C46" s="57">
        <f>D46</f>
        <v>509727.71584999998</v>
      </c>
      <c r="D46" s="275">
        <f>SUM(E46:H46)</f>
        <v>509727.71584999998</v>
      </c>
      <c r="E46" s="57">
        <v>11119.4</v>
      </c>
      <c r="F46" s="57">
        <v>498608.31585000001</v>
      </c>
      <c r="G46" s="57">
        <v>0</v>
      </c>
      <c r="H46" s="57">
        <v>0</v>
      </c>
      <c r="I46" s="131" t="s">
        <v>735</v>
      </c>
    </row>
    <row r="47" spans="1:27" x14ac:dyDescent="0.2">
      <c r="A47" s="144">
        <v>2</v>
      </c>
      <c r="B47" s="3" t="s">
        <v>437</v>
      </c>
      <c r="C47" s="57">
        <f t="shared" ref="C47:C53" si="22">D47</f>
        <v>1380658.47563</v>
      </c>
      <c r="D47" s="275">
        <f t="shared" ref="D47:D55" si="23">SUM(E47:H47)</f>
        <v>1380658.47563</v>
      </c>
      <c r="E47" s="57">
        <v>804231.63153000001</v>
      </c>
      <c r="F47" s="57">
        <v>573707.66015000001</v>
      </c>
      <c r="G47" s="57">
        <v>2719.1839500000001</v>
      </c>
      <c r="H47" s="57">
        <v>0</v>
      </c>
      <c r="I47" s="131" t="s">
        <v>736</v>
      </c>
    </row>
    <row r="48" spans="1:27" x14ac:dyDescent="0.2">
      <c r="A48" s="144">
        <v>3</v>
      </c>
      <c r="B48" s="3" t="s">
        <v>438</v>
      </c>
      <c r="C48" s="57">
        <f t="shared" si="22"/>
        <v>181133.78443</v>
      </c>
      <c r="D48" s="275">
        <f t="shared" si="23"/>
        <v>181133.78443</v>
      </c>
      <c r="E48" s="57">
        <v>153542.54</v>
      </c>
      <c r="F48" s="57">
        <v>16410.687620000001</v>
      </c>
      <c r="G48" s="57">
        <v>11045.55681</v>
      </c>
      <c r="H48" s="57">
        <v>135</v>
      </c>
      <c r="I48" s="131" t="s">
        <v>737</v>
      </c>
    </row>
    <row r="49" spans="1:20" x14ac:dyDescent="0.2">
      <c r="A49" s="144">
        <v>4</v>
      </c>
      <c r="B49" s="3" t="s">
        <v>435</v>
      </c>
      <c r="C49" s="57">
        <f t="shared" si="22"/>
        <v>5375.21</v>
      </c>
      <c r="D49" s="275">
        <f t="shared" si="23"/>
        <v>5375.21</v>
      </c>
      <c r="E49" s="57">
        <v>0</v>
      </c>
      <c r="F49" s="57">
        <v>5375.21</v>
      </c>
      <c r="G49" s="57">
        <v>0</v>
      </c>
      <c r="H49" s="57">
        <v>0</v>
      </c>
      <c r="I49" s="131" t="s">
        <v>652</v>
      </c>
      <c r="L49" s="57"/>
    </row>
    <row r="50" spans="1:20" x14ac:dyDescent="0.2">
      <c r="A50" s="144">
        <v>5</v>
      </c>
      <c r="B50" s="3" t="s">
        <v>436</v>
      </c>
      <c r="C50" s="57">
        <f t="shared" si="22"/>
        <v>4286</v>
      </c>
      <c r="D50" s="275">
        <f t="shared" si="23"/>
        <v>4286</v>
      </c>
      <c r="E50" s="57">
        <v>0</v>
      </c>
      <c r="F50" s="57">
        <v>4286</v>
      </c>
      <c r="G50" s="57">
        <v>0</v>
      </c>
      <c r="H50" s="57">
        <v>0</v>
      </c>
      <c r="I50" s="131" t="s">
        <v>738</v>
      </c>
    </row>
    <row r="51" spans="1:20" x14ac:dyDescent="0.2">
      <c r="A51" s="144">
        <v>6</v>
      </c>
      <c r="B51" s="3" t="s">
        <v>439</v>
      </c>
      <c r="C51" s="57">
        <f t="shared" si="22"/>
        <v>70532.73</v>
      </c>
      <c r="D51" s="275">
        <f t="shared" si="23"/>
        <v>70532.73</v>
      </c>
      <c r="E51" s="57">
        <v>0</v>
      </c>
      <c r="F51" s="57">
        <v>70532.73</v>
      </c>
      <c r="G51" s="57">
        <v>0</v>
      </c>
      <c r="H51" s="57">
        <v>0</v>
      </c>
      <c r="I51" s="131" t="s">
        <v>739</v>
      </c>
    </row>
    <row r="52" spans="1:20" x14ac:dyDescent="0.2">
      <c r="A52" s="144">
        <v>7</v>
      </c>
      <c r="B52" s="3" t="s">
        <v>433</v>
      </c>
      <c r="C52" s="57">
        <f t="shared" si="22"/>
        <v>1584.65714</v>
      </c>
      <c r="D52" s="275">
        <f t="shared" si="23"/>
        <v>1584.65714</v>
      </c>
      <c r="E52" s="57">
        <v>0</v>
      </c>
      <c r="F52" s="57">
        <v>1584.65714</v>
      </c>
      <c r="G52" s="57">
        <v>0</v>
      </c>
      <c r="H52" s="57">
        <v>0</v>
      </c>
      <c r="I52" s="131" t="s">
        <v>653</v>
      </c>
    </row>
    <row r="53" spans="1:20" x14ac:dyDescent="0.2">
      <c r="A53" s="144">
        <v>8</v>
      </c>
      <c r="B53" s="3" t="s">
        <v>440</v>
      </c>
      <c r="C53" s="57">
        <f t="shared" si="22"/>
        <v>324157.45847999997</v>
      </c>
      <c r="D53" s="275">
        <f t="shared" si="23"/>
        <v>324157.45847999997</v>
      </c>
      <c r="E53" s="57">
        <v>300672.2</v>
      </c>
      <c r="F53" s="57">
        <v>23485.25848</v>
      </c>
      <c r="G53" s="57">
        <v>0</v>
      </c>
      <c r="H53" s="57">
        <v>0</v>
      </c>
      <c r="I53" s="131" t="s">
        <v>740</v>
      </c>
    </row>
    <row r="54" spans="1:20" x14ac:dyDescent="0.2">
      <c r="A54" s="144">
        <v>9</v>
      </c>
      <c r="B54" s="3" t="s">
        <v>504</v>
      </c>
      <c r="C54" s="57">
        <f t="shared" ref="C54" si="24">D54</f>
        <v>224167.5</v>
      </c>
      <c r="D54" s="275">
        <f t="shared" ref="D54" si="25">SUM(E54:H54)</f>
        <v>224167.5</v>
      </c>
      <c r="E54" s="57">
        <v>224167.5</v>
      </c>
      <c r="F54" s="57">
        <v>0</v>
      </c>
      <c r="G54" s="57">
        <v>0</v>
      </c>
      <c r="H54" s="57">
        <v>0</v>
      </c>
      <c r="I54" s="131" t="s">
        <v>741</v>
      </c>
    </row>
    <row r="55" spans="1:20" x14ac:dyDescent="0.2">
      <c r="A55" s="144">
        <v>10</v>
      </c>
      <c r="B55" s="90" t="s">
        <v>569</v>
      </c>
      <c r="C55" s="364">
        <f>D55</f>
        <v>512.02209000000005</v>
      </c>
      <c r="D55" s="365">
        <f t="shared" si="23"/>
        <v>512.02209000000005</v>
      </c>
      <c r="E55" s="364">
        <v>0</v>
      </c>
      <c r="F55" s="364">
        <v>512.02209000000005</v>
      </c>
      <c r="G55" s="364">
        <v>0</v>
      </c>
      <c r="H55" s="364">
        <v>0</v>
      </c>
      <c r="I55" s="132" t="s">
        <v>742</v>
      </c>
      <c r="J55" s="132"/>
      <c r="K55" s="132"/>
    </row>
    <row r="56" spans="1:20" x14ac:dyDescent="0.2">
      <c r="B56" s="3"/>
      <c r="C56" s="57">
        <f>SUM(C46:C55)</f>
        <v>2702135.5536199999</v>
      </c>
      <c r="D56" s="275">
        <f t="shared" ref="D56:H56" si="26">SUM(D46:D55)</f>
        <v>2702135.5536199999</v>
      </c>
      <c r="E56" s="57">
        <f t="shared" si="26"/>
        <v>1493733.27153</v>
      </c>
      <c r="F56" s="57">
        <f t="shared" si="26"/>
        <v>1194502.5413299999</v>
      </c>
      <c r="G56" s="57">
        <f t="shared" si="26"/>
        <v>13764.740760000001</v>
      </c>
      <c r="H56" s="57">
        <f t="shared" si="26"/>
        <v>135</v>
      </c>
    </row>
    <row r="57" spans="1:20" x14ac:dyDescent="0.2">
      <c r="D57" s="276">
        <f>SUM(E57:H57)</f>
        <v>100.976</v>
      </c>
      <c r="E57" s="266">
        <f>E56/D56*100</f>
        <v>55.28</v>
      </c>
      <c r="F57" s="266">
        <f>F56/D56*100</f>
        <v>44.206000000000003</v>
      </c>
      <c r="G57" s="266">
        <f>G56/D56*100</f>
        <v>0.50900000000000001</v>
      </c>
      <c r="H57" s="266">
        <f t="shared" ref="H57" si="27">H56/G56*100</f>
        <v>0.98099999999999998</v>
      </c>
    </row>
    <row r="58" spans="1:20" x14ac:dyDescent="0.2">
      <c r="A58" s="59"/>
      <c r="B58" s="3"/>
      <c r="C58" s="89"/>
      <c r="D58" s="265"/>
      <c r="E58" s="89"/>
      <c r="F58" s="89"/>
      <c r="G58" s="89"/>
      <c r="H58" s="89"/>
      <c r="I58" s="60"/>
      <c r="J58" s="59"/>
      <c r="K58" s="59"/>
      <c r="L58" s="59"/>
      <c r="M58" s="59"/>
      <c r="N58" s="60"/>
      <c r="O58" s="59"/>
      <c r="P58" s="59"/>
      <c r="Q58" s="59"/>
      <c r="R58" s="59"/>
      <c r="S58" s="59"/>
      <c r="T58" s="59"/>
    </row>
    <row r="59" spans="1:20" x14ac:dyDescent="0.2">
      <c r="A59" s="59"/>
      <c r="B59" s="3"/>
      <c r="C59" s="89">
        <f>C56-C10</f>
        <v>0</v>
      </c>
      <c r="D59" s="265"/>
      <c r="E59" s="89"/>
      <c r="F59" s="89"/>
      <c r="G59" s="89"/>
      <c r="H59" s="89"/>
      <c r="I59" s="60"/>
      <c r="J59" s="59"/>
      <c r="K59" s="59"/>
      <c r="L59" s="59"/>
      <c r="M59" s="59"/>
      <c r="N59" s="60"/>
      <c r="O59" s="59"/>
      <c r="P59" s="59"/>
      <c r="Q59" s="59"/>
      <c r="R59" s="59"/>
      <c r="S59" s="59"/>
      <c r="T59" s="59"/>
    </row>
    <row r="60" spans="1:20" x14ac:dyDescent="0.2">
      <c r="B60" s="3"/>
      <c r="C60" s="57"/>
      <c r="D60" s="275"/>
      <c r="E60" s="57"/>
      <c r="F60" s="57"/>
      <c r="G60" s="57"/>
      <c r="H60" s="57"/>
    </row>
    <row r="61" spans="1:20" x14ac:dyDescent="0.2">
      <c r="B61" s="3"/>
      <c r="C61" s="57"/>
      <c r="D61" s="275"/>
      <c r="E61" s="57"/>
      <c r="F61" s="57"/>
      <c r="G61" s="57"/>
      <c r="H61" s="57"/>
    </row>
    <row r="62" spans="1:20" x14ac:dyDescent="0.2">
      <c r="B62" s="3"/>
      <c r="C62" s="57"/>
      <c r="D62" s="275"/>
      <c r="E62" s="57"/>
      <c r="F62" s="57"/>
      <c r="G62" s="57"/>
      <c r="H62" s="57"/>
    </row>
    <row r="63" spans="1:20" x14ac:dyDescent="0.2">
      <c r="B63" s="3"/>
      <c r="C63" s="57"/>
      <c r="D63" s="275"/>
      <c r="E63" s="57"/>
      <c r="F63" s="57"/>
      <c r="G63" s="57"/>
      <c r="H63" s="57"/>
    </row>
    <row r="64" spans="1:20" x14ac:dyDescent="0.2">
      <c r="B64" s="3" t="s">
        <v>434</v>
      </c>
      <c r="C64" s="263">
        <f>C46-C11</f>
        <v>0</v>
      </c>
      <c r="D64" s="275"/>
      <c r="E64" s="57"/>
      <c r="F64" s="57"/>
      <c r="G64" s="57"/>
      <c r="H64" s="57"/>
    </row>
    <row r="65" spans="2:8" x14ac:dyDescent="0.2">
      <c r="B65" s="3" t="s">
        <v>437</v>
      </c>
      <c r="C65" s="263">
        <f>C47-C16</f>
        <v>0</v>
      </c>
      <c r="D65" s="275"/>
      <c r="E65" s="57"/>
      <c r="F65" s="57"/>
      <c r="G65" s="57"/>
      <c r="H65" s="57"/>
    </row>
    <row r="66" spans="2:8" x14ac:dyDescent="0.2">
      <c r="B66" s="3" t="s">
        <v>438</v>
      </c>
      <c r="C66" s="263">
        <f>C48-C23</f>
        <v>0</v>
      </c>
      <c r="D66" s="275"/>
      <c r="E66" s="57"/>
      <c r="F66" s="57"/>
      <c r="G66" s="57"/>
      <c r="H66" s="57"/>
    </row>
    <row r="67" spans="2:8" x14ac:dyDescent="0.2">
      <c r="B67" s="3" t="s">
        <v>435</v>
      </c>
      <c r="C67" s="263">
        <f>C49-C26</f>
        <v>0</v>
      </c>
      <c r="D67" s="275"/>
      <c r="E67" s="57"/>
      <c r="F67" s="57"/>
      <c r="G67" s="57"/>
      <c r="H67" s="57"/>
    </row>
    <row r="68" spans="2:8" x14ac:dyDescent="0.2">
      <c r="B68" s="3" t="s">
        <v>436</v>
      </c>
      <c r="C68" s="263">
        <f>C50-C29</f>
        <v>0</v>
      </c>
    </row>
    <row r="69" spans="2:8" x14ac:dyDescent="0.2">
      <c r="B69" s="3" t="s">
        <v>439</v>
      </c>
      <c r="C69" s="263">
        <f>C51-C32</f>
        <v>0</v>
      </c>
    </row>
    <row r="70" spans="2:8" x14ac:dyDescent="0.2">
      <c r="B70" s="3" t="s">
        <v>433</v>
      </c>
      <c r="C70" s="263">
        <f>C52-C35</f>
        <v>0</v>
      </c>
    </row>
    <row r="71" spans="2:8" x14ac:dyDescent="0.2">
      <c r="B71" s="3" t="s">
        <v>440</v>
      </c>
      <c r="C71" s="263">
        <f>C53-C37</f>
        <v>0</v>
      </c>
    </row>
    <row r="72" spans="2:8" x14ac:dyDescent="0.2">
      <c r="B72" s="3" t="s">
        <v>504</v>
      </c>
      <c r="C72" s="263">
        <f>C54-C36</f>
        <v>0</v>
      </c>
    </row>
    <row r="73" spans="2:8" x14ac:dyDescent="0.2">
      <c r="B73" s="3" t="s">
        <v>569</v>
      </c>
      <c r="C73" s="263">
        <f>C55-C38</f>
        <v>0</v>
      </c>
    </row>
  </sheetData>
  <mergeCells count="20">
    <mergeCell ref="D8:D9"/>
    <mergeCell ref="E8:H8"/>
    <mergeCell ref="I8:I9"/>
    <mergeCell ref="L43:Q43"/>
    <mergeCell ref="C44:H44"/>
    <mergeCell ref="J8:M8"/>
    <mergeCell ref="N8:N9"/>
    <mergeCell ref="O8:R8"/>
    <mergeCell ref="A2:T2"/>
    <mergeCell ref="A3:T3"/>
    <mergeCell ref="A4:T4"/>
    <mergeCell ref="A6:A9"/>
    <mergeCell ref="B6:B9"/>
    <mergeCell ref="C6:C9"/>
    <mergeCell ref="D6:T6"/>
    <mergeCell ref="D7:H7"/>
    <mergeCell ref="I7:M7"/>
    <mergeCell ref="N7:R7"/>
    <mergeCell ref="S7:S9"/>
    <mergeCell ref="T7:T9"/>
  </mergeCells>
  <printOptions horizontalCentered="1"/>
  <pageMargins left="0" right="0" top="0.59055118110236227" bottom="0" header="0" footer="0"/>
  <pageSetup paperSize="9" scale="53" orientation="landscape" r:id="rId1"/>
  <rowBreaks count="2" manualBreakCount="2">
    <brk id="20" max="19" man="1"/>
    <brk id="31" max="1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A34" zoomScaleNormal="100" zoomScaleSheetLayoutView="90" workbookViewId="0">
      <selection activeCell="B37" sqref="B37"/>
    </sheetView>
  </sheetViews>
  <sheetFormatPr defaultRowHeight="15" x14ac:dyDescent="0.25"/>
  <cols>
    <col min="1" max="1" width="4" style="114" customWidth="1"/>
    <col min="2" max="2" width="21.7109375" style="114" customWidth="1"/>
    <col min="3" max="3" width="11.28515625" style="114" customWidth="1"/>
    <col min="4" max="4" width="14.7109375" style="114" customWidth="1"/>
    <col min="5" max="5" width="11.140625" style="114" customWidth="1"/>
    <col min="6" max="6" width="10.5703125" style="114" customWidth="1"/>
    <col min="7" max="7" width="9.7109375" style="114" customWidth="1"/>
    <col min="8" max="8" width="7.7109375" style="114" customWidth="1"/>
    <col min="9" max="10" width="11.5703125" style="114" customWidth="1"/>
    <col min="11" max="11" width="10.42578125" style="114" customWidth="1"/>
    <col min="12" max="12" width="9.42578125" style="114" customWidth="1"/>
    <col min="13" max="13" width="8.28515625" style="114" customWidth="1"/>
    <col min="14" max="14" width="11.140625" style="114" customWidth="1"/>
    <col min="15" max="15" width="12.5703125" style="114" customWidth="1"/>
    <col min="16" max="16" width="11.140625" style="114" customWidth="1"/>
    <col min="17" max="17" width="9.140625" style="114" customWidth="1"/>
    <col min="18" max="18" width="7.28515625" style="114" customWidth="1"/>
    <col min="19" max="19" width="10.42578125" style="114" customWidth="1"/>
    <col min="20" max="20" width="9.85546875" style="114" customWidth="1"/>
    <col min="21" max="21" width="12" style="111" bestFit="1" customWidth="1"/>
    <col min="22" max="16384" width="9.140625" style="111"/>
  </cols>
  <sheetData>
    <row r="1" spans="1:20" ht="16.5" x14ac:dyDescent="0.25"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649" t="s">
        <v>51</v>
      </c>
      <c r="S1" s="649"/>
      <c r="T1" s="649"/>
    </row>
    <row r="2" spans="1:20" ht="16.5" x14ac:dyDescent="0.25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649" t="s">
        <v>52</v>
      </c>
      <c r="Q2" s="649"/>
      <c r="R2" s="649"/>
      <c r="S2" s="649"/>
      <c r="T2" s="649"/>
    </row>
    <row r="3" spans="1:20" ht="16.5" x14ac:dyDescent="0.25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649" t="s">
        <v>53</v>
      </c>
      <c r="Q3" s="649"/>
      <c r="R3" s="649"/>
      <c r="S3" s="649"/>
      <c r="T3" s="649"/>
    </row>
    <row r="4" spans="1:20" ht="16.5" x14ac:dyDescent="0.25"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649" t="s">
        <v>54</v>
      </c>
      <c r="Q4" s="649"/>
      <c r="R4" s="649"/>
      <c r="S4" s="649"/>
      <c r="T4" s="649"/>
    </row>
    <row r="5" spans="1:20" ht="16.5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649" t="s">
        <v>55</v>
      </c>
      <c r="Q5" s="649"/>
      <c r="R5" s="649"/>
      <c r="S5" s="649"/>
      <c r="T5" s="649"/>
    </row>
    <row r="6" spans="1:20" ht="16.5" x14ac:dyDescent="0.25"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</row>
    <row r="7" spans="1:20" ht="15.75" customHeight="1" x14ac:dyDescent="0.25">
      <c r="A7" s="657" t="s">
        <v>356</v>
      </c>
      <c r="B7" s="657"/>
      <c r="C7" s="657"/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  <c r="Q7" s="657"/>
      <c r="R7" s="657"/>
      <c r="S7" s="657"/>
      <c r="T7" s="657"/>
    </row>
    <row r="8" spans="1:20" x14ac:dyDescent="0.25">
      <c r="A8" s="657" t="s">
        <v>362</v>
      </c>
      <c r="B8" s="657"/>
      <c r="C8" s="657"/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  <c r="Q8" s="657"/>
      <c r="R8" s="657"/>
      <c r="S8" s="657"/>
      <c r="T8" s="657"/>
    </row>
    <row r="9" spans="1:20" x14ac:dyDescent="0.25">
      <c r="A9" s="657" t="s">
        <v>363</v>
      </c>
      <c r="B9" s="657"/>
      <c r="C9" s="657"/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  <c r="R9" s="657"/>
      <c r="S9" s="657"/>
      <c r="T9" s="657"/>
    </row>
    <row r="10" spans="1:20" x14ac:dyDescent="0.25">
      <c r="A10" s="657" t="s">
        <v>709</v>
      </c>
      <c r="B10" s="657"/>
      <c r="C10" s="657"/>
      <c r="D10" s="657"/>
      <c r="E10" s="657"/>
      <c r="F10" s="657"/>
      <c r="G10" s="657"/>
      <c r="H10" s="657"/>
      <c r="I10" s="657"/>
      <c r="J10" s="657"/>
      <c r="K10" s="657"/>
      <c r="L10" s="657"/>
      <c r="M10" s="657"/>
      <c r="N10" s="657"/>
      <c r="O10" s="657"/>
      <c r="P10" s="657"/>
      <c r="Q10" s="657"/>
      <c r="R10" s="657"/>
      <c r="S10" s="657"/>
      <c r="T10" s="657"/>
    </row>
    <row r="11" spans="1:20" x14ac:dyDescent="0.25">
      <c r="A11" s="657" t="s">
        <v>788</v>
      </c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</row>
    <row r="12" spans="1:20" ht="15.75" customHeight="1" x14ac:dyDescent="0.25">
      <c r="A12" s="347"/>
      <c r="B12" s="650" t="s">
        <v>304</v>
      </c>
      <c r="C12" s="650"/>
      <c r="D12" s="650"/>
      <c r="E12" s="650"/>
      <c r="F12" s="650"/>
      <c r="G12" s="650"/>
      <c r="H12" s="650"/>
      <c r="I12" s="650"/>
      <c r="J12" s="650"/>
      <c r="K12" s="650"/>
      <c r="L12" s="650"/>
      <c r="M12" s="650"/>
      <c r="N12" s="650"/>
      <c r="O12" s="182"/>
      <c r="P12" s="182"/>
      <c r="Q12" s="182"/>
      <c r="R12" s="182"/>
      <c r="S12" s="182"/>
      <c r="T12" s="182"/>
    </row>
    <row r="13" spans="1:20" ht="13.5" customHeight="1" x14ac:dyDescent="0.25"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 t="s">
        <v>6</v>
      </c>
    </row>
    <row r="14" spans="1:20" ht="15" customHeight="1" x14ac:dyDescent="0.25">
      <c r="A14" s="688" t="s">
        <v>22</v>
      </c>
      <c r="B14" s="691" t="s">
        <v>0</v>
      </c>
      <c r="C14" s="694" t="s">
        <v>586</v>
      </c>
      <c r="D14" s="697" t="s">
        <v>305</v>
      </c>
      <c r="E14" s="698"/>
      <c r="F14" s="698"/>
      <c r="G14" s="698"/>
      <c r="H14" s="698"/>
      <c r="I14" s="698"/>
      <c r="J14" s="698"/>
      <c r="K14" s="698"/>
      <c r="L14" s="698"/>
      <c r="M14" s="698"/>
      <c r="N14" s="698"/>
      <c r="O14" s="698"/>
      <c r="P14" s="698"/>
      <c r="Q14" s="698"/>
      <c r="R14" s="699"/>
      <c r="S14" s="694" t="s">
        <v>699</v>
      </c>
      <c r="T14" s="694" t="s">
        <v>700</v>
      </c>
    </row>
    <row r="15" spans="1:20" x14ac:dyDescent="0.25">
      <c r="A15" s="689"/>
      <c r="B15" s="692"/>
      <c r="C15" s="695"/>
      <c r="D15" s="697" t="s">
        <v>9</v>
      </c>
      <c r="E15" s="698"/>
      <c r="F15" s="698"/>
      <c r="G15" s="698"/>
      <c r="H15" s="699"/>
      <c r="I15" s="697" t="s">
        <v>58</v>
      </c>
      <c r="J15" s="698"/>
      <c r="K15" s="698"/>
      <c r="L15" s="698"/>
      <c r="M15" s="699"/>
      <c r="N15" s="697" t="s">
        <v>59</v>
      </c>
      <c r="O15" s="698"/>
      <c r="P15" s="698"/>
      <c r="Q15" s="698"/>
      <c r="R15" s="699"/>
      <c r="S15" s="695"/>
      <c r="T15" s="695"/>
    </row>
    <row r="16" spans="1:20" x14ac:dyDescent="0.25">
      <c r="A16" s="689"/>
      <c r="B16" s="692"/>
      <c r="C16" s="695"/>
      <c r="D16" s="694" t="s">
        <v>60</v>
      </c>
      <c r="E16" s="697" t="s">
        <v>307</v>
      </c>
      <c r="F16" s="698"/>
      <c r="G16" s="698"/>
      <c r="H16" s="699"/>
      <c r="I16" s="694" t="s">
        <v>60</v>
      </c>
      <c r="J16" s="697" t="s">
        <v>307</v>
      </c>
      <c r="K16" s="698"/>
      <c r="L16" s="698"/>
      <c r="M16" s="699"/>
      <c r="N16" s="694" t="s">
        <v>60</v>
      </c>
      <c r="O16" s="697" t="s">
        <v>307</v>
      </c>
      <c r="P16" s="698"/>
      <c r="Q16" s="698"/>
      <c r="R16" s="699"/>
      <c r="S16" s="695"/>
      <c r="T16" s="695"/>
    </row>
    <row r="17" spans="1:21" ht="43.5" customHeight="1" x14ac:dyDescent="0.25">
      <c r="A17" s="690"/>
      <c r="B17" s="693"/>
      <c r="C17" s="696"/>
      <c r="D17" s="696"/>
      <c r="E17" s="184" t="s">
        <v>3</v>
      </c>
      <c r="F17" s="184" t="s">
        <v>1</v>
      </c>
      <c r="G17" s="184" t="s">
        <v>13</v>
      </c>
      <c r="H17" s="184" t="s">
        <v>501</v>
      </c>
      <c r="I17" s="696"/>
      <c r="J17" s="184" t="s">
        <v>3</v>
      </c>
      <c r="K17" s="184" t="s">
        <v>1</v>
      </c>
      <c r="L17" s="184" t="s">
        <v>13</v>
      </c>
      <c r="M17" s="184" t="s">
        <v>501</v>
      </c>
      <c r="N17" s="696"/>
      <c r="O17" s="184" t="s">
        <v>3</v>
      </c>
      <c r="P17" s="184" t="s">
        <v>1</v>
      </c>
      <c r="Q17" s="184" t="s">
        <v>13</v>
      </c>
      <c r="R17" s="184" t="s">
        <v>501</v>
      </c>
      <c r="S17" s="696"/>
      <c r="T17" s="696"/>
    </row>
    <row r="18" spans="1:21" x14ac:dyDescent="0.25">
      <c r="A18" s="185">
        <v>1</v>
      </c>
      <c r="B18" s="185">
        <v>2</v>
      </c>
      <c r="C18" s="185">
        <v>3</v>
      </c>
      <c r="D18" s="185">
        <v>4</v>
      </c>
      <c r="E18" s="185">
        <v>5</v>
      </c>
      <c r="F18" s="185">
        <v>6</v>
      </c>
      <c r="G18" s="185">
        <v>7</v>
      </c>
      <c r="H18" s="185">
        <v>8</v>
      </c>
      <c r="I18" s="185">
        <v>9</v>
      </c>
      <c r="J18" s="185">
        <v>10</v>
      </c>
      <c r="K18" s="185">
        <v>11</v>
      </c>
      <c r="L18" s="185">
        <v>12</v>
      </c>
      <c r="M18" s="185">
        <v>13</v>
      </c>
      <c r="N18" s="185">
        <v>14</v>
      </c>
      <c r="O18" s="185">
        <v>15</v>
      </c>
      <c r="P18" s="185">
        <v>16</v>
      </c>
      <c r="Q18" s="185">
        <v>17</v>
      </c>
      <c r="R18" s="185">
        <v>18</v>
      </c>
      <c r="S18" s="185">
        <v>19</v>
      </c>
      <c r="T18" s="185">
        <v>20</v>
      </c>
    </row>
    <row r="19" spans="1:21" ht="102.75" customHeight="1" x14ac:dyDescent="0.25">
      <c r="A19" s="185">
        <v>1</v>
      </c>
      <c r="B19" s="116" t="s">
        <v>710</v>
      </c>
      <c r="C19" s="348">
        <f>C20</f>
        <v>224167.5</v>
      </c>
      <c r="D19" s="348">
        <f t="shared" ref="D19:R19" si="0">D20</f>
        <v>224167.5</v>
      </c>
      <c r="E19" s="348">
        <f t="shared" si="0"/>
        <v>224167.5</v>
      </c>
      <c r="F19" s="348">
        <f t="shared" si="0"/>
        <v>0</v>
      </c>
      <c r="G19" s="348">
        <f t="shared" si="0"/>
        <v>0</v>
      </c>
      <c r="H19" s="348">
        <f t="shared" si="0"/>
        <v>0</v>
      </c>
      <c r="I19" s="348">
        <f t="shared" si="0"/>
        <v>167870.09885000001</v>
      </c>
      <c r="J19" s="348">
        <f t="shared" si="0"/>
        <v>167870.09885000001</v>
      </c>
      <c r="K19" s="348">
        <f t="shared" si="0"/>
        <v>0</v>
      </c>
      <c r="L19" s="348">
        <f t="shared" si="0"/>
        <v>0</v>
      </c>
      <c r="M19" s="348">
        <f t="shared" si="0"/>
        <v>0</v>
      </c>
      <c r="N19" s="348">
        <f t="shared" si="0"/>
        <v>167870.09885000001</v>
      </c>
      <c r="O19" s="348">
        <f t="shared" si="0"/>
        <v>167870.09885000001</v>
      </c>
      <c r="P19" s="348">
        <f t="shared" si="0"/>
        <v>0</v>
      </c>
      <c r="Q19" s="348">
        <f t="shared" si="0"/>
        <v>0</v>
      </c>
      <c r="R19" s="348">
        <f t="shared" si="0"/>
        <v>0</v>
      </c>
      <c r="S19" s="349">
        <f>I19/D19</f>
        <v>0.749</v>
      </c>
      <c r="T19" s="349">
        <f>N19/D19</f>
        <v>0.749</v>
      </c>
    </row>
    <row r="20" spans="1:21" s="93" customFormat="1" ht="96" customHeight="1" x14ac:dyDescent="0.25">
      <c r="A20" s="185">
        <v>2</v>
      </c>
      <c r="B20" s="116" t="s">
        <v>711</v>
      </c>
      <c r="C20" s="348">
        <f>C21+C22+C23+C24+C25+C26+C27+C28+C29+C30+C31+C32+C33+C34+C35+C36+C37+C38</f>
        <v>224167.5</v>
      </c>
      <c r="D20" s="348">
        <f t="shared" ref="D20:R20" si="1">D21+D22+D23+D24+D25+D26+D27+D28+D29+D30+D31+D32+D33+D34+D35+D36+D37+D38</f>
        <v>224167.5</v>
      </c>
      <c r="E20" s="348">
        <f t="shared" si="1"/>
        <v>224167.5</v>
      </c>
      <c r="F20" s="348">
        <f t="shared" si="1"/>
        <v>0</v>
      </c>
      <c r="G20" s="348">
        <f t="shared" si="1"/>
        <v>0</v>
      </c>
      <c r="H20" s="348">
        <f t="shared" si="1"/>
        <v>0</v>
      </c>
      <c r="I20" s="348">
        <f t="shared" si="1"/>
        <v>167870.09885000001</v>
      </c>
      <c r="J20" s="348">
        <f t="shared" si="1"/>
        <v>167870.09885000001</v>
      </c>
      <c r="K20" s="348">
        <f t="shared" si="1"/>
        <v>0</v>
      </c>
      <c r="L20" s="348">
        <f t="shared" si="1"/>
        <v>0</v>
      </c>
      <c r="M20" s="348">
        <f t="shared" si="1"/>
        <v>0</v>
      </c>
      <c r="N20" s="348">
        <f t="shared" si="1"/>
        <v>167870.09885000001</v>
      </c>
      <c r="O20" s="348">
        <f t="shared" si="1"/>
        <v>167870.09885000001</v>
      </c>
      <c r="P20" s="348">
        <f t="shared" si="1"/>
        <v>0</v>
      </c>
      <c r="Q20" s="348">
        <f t="shared" si="1"/>
        <v>0</v>
      </c>
      <c r="R20" s="348">
        <f t="shared" si="1"/>
        <v>0</v>
      </c>
      <c r="S20" s="349">
        <f t="shared" ref="S20:S39" si="2">I20/D20</f>
        <v>0.749</v>
      </c>
      <c r="T20" s="349">
        <f t="shared" ref="T20:T39" si="3">N20/D20</f>
        <v>0.749</v>
      </c>
    </row>
    <row r="21" spans="1:21" s="93" customFormat="1" ht="102.75" customHeight="1" x14ac:dyDescent="0.25">
      <c r="A21" s="185">
        <v>3</v>
      </c>
      <c r="B21" s="113" t="s">
        <v>649</v>
      </c>
      <c r="C21" s="350">
        <v>41530.461770000002</v>
      </c>
      <c r="D21" s="351">
        <f>E21+F21+G21+H21</f>
        <v>41530.461770000002</v>
      </c>
      <c r="E21" s="350">
        <v>41530.461770000002</v>
      </c>
      <c r="F21" s="350"/>
      <c r="G21" s="350"/>
      <c r="H21" s="350"/>
      <c r="I21" s="350">
        <f>J21+K21+L21</f>
        <v>28654.271379999998</v>
      </c>
      <c r="J21" s="350">
        <v>28654.271379999998</v>
      </c>
      <c r="K21" s="350"/>
      <c r="L21" s="350"/>
      <c r="M21" s="350"/>
      <c r="N21" s="351">
        <f>O21+P21+Q21+R21</f>
        <v>28654.271379999998</v>
      </c>
      <c r="O21" s="351">
        <v>28654.271379999998</v>
      </c>
      <c r="P21" s="351"/>
      <c r="Q21" s="351"/>
      <c r="R21" s="351"/>
      <c r="S21" s="349">
        <f t="shared" si="2"/>
        <v>0.69</v>
      </c>
      <c r="T21" s="349">
        <f t="shared" si="3"/>
        <v>0.69</v>
      </c>
    </row>
    <row r="22" spans="1:21" s="93" customFormat="1" ht="81" customHeight="1" x14ac:dyDescent="0.25">
      <c r="A22" s="185">
        <v>4</v>
      </c>
      <c r="B22" s="113" t="s">
        <v>650</v>
      </c>
      <c r="C22" s="350">
        <v>72118.891799999998</v>
      </c>
      <c r="D22" s="351">
        <f>E22+F22+G22+H22</f>
        <v>72118.891799999998</v>
      </c>
      <c r="E22" s="350">
        <v>72118.891799999998</v>
      </c>
      <c r="F22" s="350"/>
      <c r="G22" s="351"/>
      <c r="H22" s="350"/>
      <c r="I22" s="350">
        <f t="shared" ref="I22:I38" si="4">J22+K22+L22</f>
        <v>65194.412559999997</v>
      </c>
      <c r="J22" s="350">
        <v>65194.412559999997</v>
      </c>
      <c r="K22" s="350"/>
      <c r="L22" s="351"/>
      <c r="M22" s="350"/>
      <c r="N22" s="351">
        <f t="shared" ref="N22" si="5">O22+P22+Q22+R22</f>
        <v>65194.412559999997</v>
      </c>
      <c r="O22" s="350">
        <v>65194.412559999997</v>
      </c>
      <c r="P22" s="350"/>
      <c r="Q22" s="351"/>
      <c r="R22" s="351"/>
      <c r="S22" s="349">
        <f t="shared" si="2"/>
        <v>0.90400000000000003</v>
      </c>
      <c r="T22" s="349">
        <f t="shared" si="3"/>
        <v>0.90400000000000003</v>
      </c>
    </row>
    <row r="23" spans="1:21" s="93" customFormat="1" ht="60" customHeight="1" x14ac:dyDescent="0.25">
      <c r="A23" s="185">
        <v>5</v>
      </c>
      <c r="B23" s="113" t="s">
        <v>651</v>
      </c>
      <c r="C23" s="350">
        <v>6339.6328700000004</v>
      </c>
      <c r="D23" s="351">
        <f t="shared" ref="D23:D38" si="6">E23+F23+G23+H23</f>
        <v>6339.6328700000004</v>
      </c>
      <c r="E23" s="350">
        <v>6339.6328700000004</v>
      </c>
      <c r="F23" s="350"/>
      <c r="G23" s="350"/>
      <c r="H23" s="350"/>
      <c r="I23" s="350">
        <f t="shared" si="4"/>
        <v>6339.6328700000004</v>
      </c>
      <c r="J23" s="350">
        <v>6339.6328700000004</v>
      </c>
      <c r="K23" s="350"/>
      <c r="L23" s="350"/>
      <c r="M23" s="350"/>
      <c r="N23" s="350">
        <f>O23+P23+Q23+R23</f>
        <v>6339.6328700000004</v>
      </c>
      <c r="O23" s="350">
        <v>6339.6328700000004</v>
      </c>
      <c r="P23" s="350"/>
      <c r="Q23" s="350"/>
      <c r="R23" s="350"/>
      <c r="S23" s="349">
        <f t="shared" si="2"/>
        <v>1</v>
      </c>
      <c r="T23" s="349">
        <f t="shared" si="3"/>
        <v>1</v>
      </c>
      <c r="U23" s="187"/>
    </row>
    <row r="24" spans="1:21" s="93" customFormat="1" ht="79.5" customHeight="1" x14ac:dyDescent="0.25">
      <c r="A24" s="185">
        <v>6</v>
      </c>
      <c r="B24" s="579" t="s">
        <v>789</v>
      </c>
      <c r="C24" s="351">
        <v>16124.20515</v>
      </c>
      <c r="D24" s="351">
        <f t="shared" si="6"/>
        <v>16124.20515</v>
      </c>
      <c r="E24" s="350">
        <v>16124.20515</v>
      </c>
      <c r="F24" s="350"/>
      <c r="G24" s="351"/>
      <c r="H24" s="351"/>
      <c r="I24" s="350">
        <f t="shared" si="4"/>
        <v>16124.20515</v>
      </c>
      <c r="J24" s="350">
        <v>16124.20515</v>
      </c>
      <c r="K24" s="350"/>
      <c r="L24" s="351"/>
      <c r="M24" s="351"/>
      <c r="N24" s="350">
        <f>O24+P24+Q24+R24</f>
        <v>16124.20515</v>
      </c>
      <c r="O24" s="350">
        <v>16124.20515</v>
      </c>
      <c r="P24" s="350"/>
      <c r="Q24" s="351"/>
      <c r="R24" s="351"/>
      <c r="S24" s="349">
        <f t="shared" si="2"/>
        <v>1</v>
      </c>
      <c r="T24" s="349">
        <f t="shared" si="3"/>
        <v>1</v>
      </c>
      <c r="U24" s="187"/>
    </row>
    <row r="25" spans="1:21" s="93" customFormat="1" ht="90.75" customHeight="1" x14ac:dyDescent="0.25">
      <c r="A25" s="185">
        <v>7</v>
      </c>
      <c r="B25" s="579" t="s">
        <v>790</v>
      </c>
      <c r="C25" s="351">
        <v>2140</v>
      </c>
      <c r="D25" s="351">
        <f t="shared" si="6"/>
        <v>2140</v>
      </c>
      <c r="E25" s="350">
        <v>2140</v>
      </c>
      <c r="F25" s="350"/>
      <c r="G25" s="351"/>
      <c r="H25" s="351"/>
      <c r="I25" s="350">
        <f t="shared" si="4"/>
        <v>2140</v>
      </c>
      <c r="J25" s="350">
        <v>2140</v>
      </c>
      <c r="K25" s="350"/>
      <c r="L25" s="351"/>
      <c r="M25" s="351"/>
      <c r="N25" s="350">
        <f>O25+P25+Q25+R25</f>
        <v>2140</v>
      </c>
      <c r="O25" s="350">
        <v>2140</v>
      </c>
      <c r="P25" s="350"/>
      <c r="Q25" s="351"/>
      <c r="R25" s="351"/>
      <c r="S25" s="349">
        <f t="shared" si="2"/>
        <v>1</v>
      </c>
      <c r="T25" s="349">
        <f t="shared" si="3"/>
        <v>1</v>
      </c>
      <c r="U25" s="187"/>
    </row>
    <row r="26" spans="1:21" s="93" customFormat="1" ht="60" customHeight="1" x14ac:dyDescent="0.25">
      <c r="A26" s="185">
        <v>8</v>
      </c>
      <c r="B26" s="113" t="s">
        <v>791</v>
      </c>
      <c r="C26" s="351">
        <v>2140</v>
      </c>
      <c r="D26" s="351">
        <f t="shared" si="6"/>
        <v>2140</v>
      </c>
      <c r="E26" s="350">
        <v>2140</v>
      </c>
      <c r="F26" s="350"/>
      <c r="G26" s="351"/>
      <c r="H26" s="351"/>
      <c r="I26" s="350">
        <f t="shared" si="4"/>
        <v>2140</v>
      </c>
      <c r="J26" s="350">
        <v>2140</v>
      </c>
      <c r="K26" s="350"/>
      <c r="L26" s="351"/>
      <c r="M26" s="351"/>
      <c r="N26" s="351">
        <f t="shared" ref="N26:N38" si="7">O26+P26+Q26+R26</f>
        <v>2140</v>
      </c>
      <c r="O26" s="350">
        <v>2140</v>
      </c>
      <c r="P26" s="350"/>
      <c r="Q26" s="351"/>
      <c r="R26" s="351"/>
      <c r="S26" s="349">
        <f t="shared" si="2"/>
        <v>1</v>
      </c>
      <c r="T26" s="349">
        <f t="shared" si="3"/>
        <v>1</v>
      </c>
      <c r="U26" s="187"/>
    </row>
    <row r="27" spans="1:21" s="93" customFormat="1" ht="35.25" customHeight="1" x14ac:dyDescent="0.25">
      <c r="A27" s="185">
        <v>9</v>
      </c>
      <c r="B27" s="113" t="s">
        <v>792</v>
      </c>
      <c r="C27" s="350">
        <v>1545.4257</v>
      </c>
      <c r="D27" s="351">
        <f t="shared" si="6"/>
        <v>1545.4257</v>
      </c>
      <c r="E27" s="350">
        <v>1545.4257</v>
      </c>
      <c r="F27" s="350"/>
      <c r="G27" s="351"/>
      <c r="H27" s="351"/>
      <c r="I27" s="350">
        <f t="shared" si="4"/>
        <v>1545.4257</v>
      </c>
      <c r="J27" s="350">
        <v>1545.4257</v>
      </c>
      <c r="K27" s="350"/>
      <c r="L27" s="351"/>
      <c r="M27" s="351"/>
      <c r="N27" s="351">
        <f t="shared" si="7"/>
        <v>1545.4257</v>
      </c>
      <c r="O27" s="350">
        <v>1545.4257</v>
      </c>
      <c r="P27" s="350"/>
      <c r="Q27" s="351"/>
      <c r="R27" s="351"/>
      <c r="S27" s="349">
        <f t="shared" si="2"/>
        <v>1</v>
      </c>
      <c r="T27" s="349">
        <f t="shared" si="3"/>
        <v>1</v>
      </c>
      <c r="U27" s="187"/>
    </row>
    <row r="28" spans="1:21" s="93" customFormat="1" ht="50.25" customHeight="1" x14ac:dyDescent="0.25">
      <c r="A28" s="185">
        <v>10</v>
      </c>
      <c r="B28" s="579" t="s">
        <v>793</v>
      </c>
      <c r="C28" s="350">
        <v>3604.5743000000002</v>
      </c>
      <c r="D28" s="351">
        <f t="shared" si="6"/>
        <v>3604.5743000000002</v>
      </c>
      <c r="E28" s="350">
        <v>3604.5743000000002</v>
      </c>
      <c r="F28" s="350"/>
      <c r="G28" s="351"/>
      <c r="H28" s="351"/>
      <c r="I28" s="350">
        <f t="shared" si="4"/>
        <v>3604.5743000000002</v>
      </c>
      <c r="J28" s="350">
        <v>3604.5743000000002</v>
      </c>
      <c r="K28" s="350"/>
      <c r="L28" s="351"/>
      <c r="M28" s="351"/>
      <c r="N28" s="351">
        <f t="shared" si="7"/>
        <v>3604.5743000000002</v>
      </c>
      <c r="O28" s="350">
        <v>3604.5743000000002</v>
      </c>
      <c r="P28" s="350"/>
      <c r="Q28" s="351"/>
      <c r="R28" s="351"/>
      <c r="S28" s="349">
        <f t="shared" si="2"/>
        <v>1</v>
      </c>
      <c r="T28" s="349">
        <f t="shared" si="3"/>
        <v>1</v>
      </c>
      <c r="U28" s="187"/>
    </row>
    <row r="29" spans="1:21" s="93" customFormat="1" ht="42" customHeight="1" x14ac:dyDescent="0.25">
      <c r="A29" s="185">
        <v>11</v>
      </c>
      <c r="B29" s="113" t="s">
        <v>712</v>
      </c>
      <c r="C29" s="350">
        <v>11051.20765</v>
      </c>
      <c r="D29" s="351">
        <f t="shared" si="6"/>
        <v>11051.20765</v>
      </c>
      <c r="E29" s="350">
        <v>11051.20765</v>
      </c>
      <c r="F29" s="350"/>
      <c r="G29" s="351"/>
      <c r="H29" s="351"/>
      <c r="I29" s="350">
        <f t="shared" si="4"/>
        <v>10559.950199999999</v>
      </c>
      <c r="J29" s="350">
        <v>10559.950199999999</v>
      </c>
      <c r="K29" s="350"/>
      <c r="L29" s="351"/>
      <c r="M29" s="351"/>
      <c r="N29" s="351">
        <f t="shared" si="7"/>
        <v>10559.950199999999</v>
      </c>
      <c r="O29" s="350">
        <v>10559.950199999999</v>
      </c>
      <c r="P29" s="350"/>
      <c r="Q29" s="351"/>
      <c r="R29" s="351"/>
      <c r="S29" s="349">
        <f t="shared" si="2"/>
        <v>0.95599999999999996</v>
      </c>
      <c r="T29" s="349">
        <f t="shared" si="3"/>
        <v>0.95599999999999996</v>
      </c>
      <c r="U29" s="187"/>
    </row>
    <row r="30" spans="1:21" s="93" customFormat="1" ht="59.25" customHeight="1" x14ac:dyDescent="0.25">
      <c r="A30" s="185">
        <v>12</v>
      </c>
      <c r="B30" s="113" t="s">
        <v>713</v>
      </c>
      <c r="C30" s="350">
        <v>5044.05</v>
      </c>
      <c r="D30" s="351">
        <f t="shared" si="6"/>
        <v>5044.05</v>
      </c>
      <c r="E30" s="350">
        <v>5044.05</v>
      </c>
      <c r="F30" s="350"/>
      <c r="G30" s="351"/>
      <c r="H30" s="351"/>
      <c r="I30" s="350">
        <f t="shared" si="4"/>
        <v>5044.05</v>
      </c>
      <c r="J30" s="350">
        <v>5044.05</v>
      </c>
      <c r="K30" s="350"/>
      <c r="L30" s="351"/>
      <c r="M30" s="351"/>
      <c r="N30" s="351">
        <f t="shared" si="7"/>
        <v>5044.05</v>
      </c>
      <c r="O30" s="350">
        <v>5044.05</v>
      </c>
      <c r="P30" s="350"/>
      <c r="Q30" s="351"/>
      <c r="R30" s="351"/>
      <c r="S30" s="349">
        <f t="shared" si="2"/>
        <v>1</v>
      </c>
      <c r="T30" s="349">
        <f t="shared" si="3"/>
        <v>1</v>
      </c>
      <c r="U30" s="187"/>
    </row>
    <row r="31" spans="1:21" s="93" customFormat="1" ht="47.25" customHeight="1" x14ac:dyDescent="0.25">
      <c r="A31" s="185">
        <v>13</v>
      </c>
      <c r="B31" s="113" t="s">
        <v>714</v>
      </c>
      <c r="C31" s="350">
        <v>2597.7600000000002</v>
      </c>
      <c r="D31" s="351">
        <f t="shared" si="6"/>
        <v>2597.7600000000002</v>
      </c>
      <c r="E31" s="350">
        <v>2597.7600000000002</v>
      </c>
      <c r="F31" s="350"/>
      <c r="G31" s="351"/>
      <c r="H31" s="351"/>
      <c r="I31" s="350">
        <f t="shared" si="4"/>
        <v>2597.7600000000002</v>
      </c>
      <c r="J31" s="350">
        <v>2597.7600000000002</v>
      </c>
      <c r="K31" s="350"/>
      <c r="L31" s="351"/>
      <c r="M31" s="351"/>
      <c r="N31" s="351">
        <f t="shared" si="7"/>
        <v>2597.7600000000002</v>
      </c>
      <c r="O31" s="350">
        <v>2597.7600000000002</v>
      </c>
      <c r="P31" s="350"/>
      <c r="Q31" s="351"/>
      <c r="R31" s="351"/>
      <c r="S31" s="349">
        <f t="shared" si="2"/>
        <v>1</v>
      </c>
      <c r="T31" s="349">
        <f t="shared" si="3"/>
        <v>1</v>
      </c>
      <c r="U31" s="187"/>
    </row>
    <row r="32" spans="1:21" s="93" customFormat="1" ht="59.25" customHeight="1" x14ac:dyDescent="0.25">
      <c r="A32" s="185">
        <v>14</v>
      </c>
      <c r="B32" s="113" t="s">
        <v>715</v>
      </c>
      <c r="C32" s="350">
        <v>10964.25</v>
      </c>
      <c r="D32" s="351">
        <f t="shared" si="6"/>
        <v>10964.25</v>
      </c>
      <c r="E32" s="350">
        <v>10964.25</v>
      </c>
      <c r="F32" s="350"/>
      <c r="G32" s="351"/>
      <c r="H32" s="351"/>
      <c r="I32" s="350">
        <f t="shared" si="4"/>
        <v>0</v>
      </c>
      <c r="J32" s="350"/>
      <c r="K32" s="350"/>
      <c r="L32" s="351"/>
      <c r="M32" s="351"/>
      <c r="N32" s="351">
        <f t="shared" si="7"/>
        <v>0</v>
      </c>
      <c r="O32" s="350"/>
      <c r="P32" s="350"/>
      <c r="Q32" s="351"/>
      <c r="R32" s="351"/>
      <c r="S32" s="349">
        <f t="shared" si="2"/>
        <v>0</v>
      </c>
      <c r="T32" s="349">
        <f t="shared" si="3"/>
        <v>0</v>
      </c>
      <c r="U32" s="187"/>
    </row>
    <row r="33" spans="1:21" s="93" customFormat="1" ht="81.75" customHeight="1" x14ac:dyDescent="0.25">
      <c r="A33" s="185">
        <v>15</v>
      </c>
      <c r="B33" s="113" t="s">
        <v>726</v>
      </c>
      <c r="C33" s="350">
        <v>20329</v>
      </c>
      <c r="D33" s="351">
        <f t="shared" si="6"/>
        <v>20329</v>
      </c>
      <c r="E33" s="350">
        <v>20329</v>
      </c>
      <c r="F33" s="350"/>
      <c r="G33" s="351"/>
      <c r="H33" s="351"/>
      <c r="I33" s="350">
        <f t="shared" si="4"/>
        <v>6098.7</v>
      </c>
      <c r="J33" s="350">
        <v>6098.7</v>
      </c>
      <c r="K33" s="350"/>
      <c r="L33" s="351"/>
      <c r="M33" s="351"/>
      <c r="N33" s="351">
        <f t="shared" si="7"/>
        <v>6098.7</v>
      </c>
      <c r="O33" s="350">
        <v>6098.7</v>
      </c>
      <c r="P33" s="350"/>
      <c r="Q33" s="351"/>
      <c r="R33" s="351"/>
      <c r="S33" s="349">
        <f t="shared" si="2"/>
        <v>0.3</v>
      </c>
      <c r="T33" s="349">
        <f t="shared" si="3"/>
        <v>0.3</v>
      </c>
      <c r="U33" s="187"/>
    </row>
    <row r="34" spans="1:21" s="93" customFormat="1" ht="49.5" customHeight="1" x14ac:dyDescent="0.25">
      <c r="A34" s="185">
        <v>16</v>
      </c>
      <c r="B34" s="113" t="s">
        <v>727</v>
      </c>
      <c r="C34" s="350">
        <v>1494.25</v>
      </c>
      <c r="D34" s="351">
        <f t="shared" si="6"/>
        <v>1494.25</v>
      </c>
      <c r="E34" s="350">
        <v>1494.25</v>
      </c>
      <c r="F34" s="350"/>
      <c r="G34" s="351"/>
      <c r="H34" s="351"/>
      <c r="I34" s="350">
        <f t="shared" si="4"/>
        <v>1494.25</v>
      </c>
      <c r="J34" s="350">
        <v>1494.25</v>
      </c>
      <c r="K34" s="350"/>
      <c r="L34" s="351"/>
      <c r="M34" s="351"/>
      <c r="N34" s="351">
        <f t="shared" si="7"/>
        <v>1494.25</v>
      </c>
      <c r="O34" s="350">
        <v>1494.25</v>
      </c>
      <c r="P34" s="350"/>
      <c r="Q34" s="351"/>
      <c r="R34" s="351"/>
      <c r="S34" s="349">
        <f t="shared" si="2"/>
        <v>1</v>
      </c>
      <c r="T34" s="349">
        <f t="shared" si="3"/>
        <v>1</v>
      </c>
      <c r="U34" s="187"/>
    </row>
    <row r="35" spans="1:21" s="93" customFormat="1" ht="36.75" customHeight="1" x14ac:dyDescent="0.25">
      <c r="A35" s="185">
        <v>17</v>
      </c>
      <c r="B35" s="113" t="s">
        <v>787</v>
      </c>
      <c r="C35" s="350">
        <v>8203.4159999999993</v>
      </c>
      <c r="D35" s="351">
        <f t="shared" si="6"/>
        <v>8203.4159999999993</v>
      </c>
      <c r="E35" s="350">
        <v>8203.4159999999993</v>
      </c>
      <c r="F35" s="350"/>
      <c r="G35" s="351"/>
      <c r="H35" s="351"/>
      <c r="I35" s="350">
        <f t="shared" si="4"/>
        <v>8203</v>
      </c>
      <c r="J35" s="350">
        <v>8203</v>
      </c>
      <c r="K35" s="350"/>
      <c r="L35" s="351"/>
      <c r="M35" s="351"/>
      <c r="N35" s="351">
        <f t="shared" si="7"/>
        <v>8203</v>
      </c>
      <c r="O35" s="350">
        <v>8203</v>
      </c>
      <c r="P35" s="350"/>
      <c r="Q35" s="351"/>
      <c r="R35" s="351"/>
      <c r="S35" s="349">
        <f t="shared" si="2"/>
        <v>1</v>
      </c>
      <c r="T35" s="349">
        <f t="shared" si="3"/>
        <v>1</v>
      </c>
      <c r="U35" s="187"/>
    </row>
    <row r="36" spans="1:21" s="93" customFormat="1" ht="37.5" customHeight="1" x14ac:dyDescent="0.25">
      <c r="A36" s="185">
        <v>18</v>
      </c>
      <c r="B36" s="113" t="s">
        <v>795</v>
      </c>
      <c r="C36" s="350">
        <v>6144.2706699999999</v>
      </c>
      <c r="D36" s="351">
        <f t="shared" si="6"/>
        <v>6144.2706699999999</v>
      </c>
      <c r="E36" s="350">
        <v>6144.2706699999999</v>
      </c>
      <c r="F36" s="350"/>
      <c r="G36" s="351"/>
      <c r="H36" s="351"/>
      <c r="I36" s="350">
        <f t="shared" si="4"/>
        <v>6144</v>
      </c>
      <c r="J36" s="350">
        <v>6144</v>
      </c>
      <c r="K36" s="350"/>
      <c r="L36" s="351"/>
      <c r="M36" s="351"/>
      <c r="N36" s="351">
        <f t="shared" si="7"/>
        <v>6144</v>
      </c>
      <c r="O36" s="350">
        <v>6144</v>
      </c>
      <c r="P36" s="350"/>
      <c r="Q36" s="351"/>
      <c r="R36" s="351"/>
      <c r="S36" s="349">
        <f t="shared" si="2"/>
        <v>1</v>
      </c>
      <c r="T36" s="349">
        <f t="shared" si="3"/>
        <v>1</v>
      </c>
      <c r="U36" s="187"/>
    </row>
    <row r="37" spans="1:21" s="93" customFormat="1" ht="46.5" customHeight="1" x14ac:dyDescent="0.25">
      <c r="A37" s="185">
        <v>19</v>
      </c>
      <c r="B37" s="113" t="s">
        <v>794</v>
      </c>
      <c r="C37" s="350">
        <v>2256.6666700000001</v>
      </c>
      <c r="D37" s="351">
        <f t="shared" si="6"/>
        <v>2256.6666700000001</v>
      </c>
      <c r="E37" s="350">
        <v>2256.6666700000001</v>
      </c>
      <c r="F37" s="350"/>
      <c r="G37" s="351"/>
      <c r="H37" s="351"/>
      <c r="I37" s="350">
        <f t="shared" si="4"/>
        <v>1985.8666900000001</v>
      </c>
      <c r="J37" s="350">
        <v>1985.8666900000001</v>
      </c>
      <c r="K37" s="350"/>
      <c r="L37" s="351"/>
      <c r="M37" s="351"/>
      <c r="N37" s="351">
        <f t="shared" si="7"/>
        <v>1985.8666900000001</v>
      </c>
      <c r="O37" s="350">
        <v>1985.8666900000001</v>
      </c>
      <c r="P37" s="350"/>
      <c r="Q37" s="351"/>
      <c r="R37" s="351"/>
      <c r="S37" s="349">
        <f t="shared" si="2"/>
        <v>0.88</v>
      </c>
      <c r="T37" s="349">
        <f t="shared" si="3"/>
        <v>0.88</v>
      </c>
      <c r="U37" s="187"/>
    </row>
    <row r="38" spans="1:21" s="93" customFormat="1" ht="16.5" customHeight="1" x14ac:dyDescent="0.25">
      <c r="A38" s="185">
        <v>20</v>
      </c>
      <c r="B38" s="113" t="s">
        <v>728</v>
      </c>
      <c r="C38" s="350">
        <v>10539.43742</v>
      </c>
      <c r="D38" s="351">
        <f t="shared" si="6"/>
        <v>10539.43742</v>
      </c>
      <c r="E38" s="350">
        <f>C38</f>
        <v>10539.43742</v>
      </c>
      <c r="F38" s="350"/>
      <c r="G38" s="351"/>
      <c r="H38" s="351"/>
      <c r="I38" s="350">
        <f t="shared" si="4"/>
        <v>0</v>
      </c>
      <c r="J38" s="350"/>
      <c r="K38" s="350"/>
      <c r="L38" s="351"/>
      <c r="M38" s="351"/>
      <c r="N38" s="351">
        <f t="shared" si="7"/>
        <v>0</v>
      </c>
      <c r="O38" s="350"/>
      <c r="P38" s="350"/>
      <c r="Q38" s="351"/>
      <c r="R38" s="351"/>
      <c r="S38" s="349">
        <f t="shared" si="2"/>
        <v>0</v>
      </c>
      <c r="T38" s="349">
        <f t="shared" si="3"/>
        <v>0</v>
      </c>
      <c r="U38" s="187"/>
    </row>
    <row r="39" spans="1:21" x14ac:dyDescent="0.25">
      <c r="A39" s="185">
        <v>21</v>
      </c>
      <c r="B39" s="188" t="s">
        <v>71</v>
      </c>
      <c r="C39" s="117">
        <f>C19</f>
        <v>224167.5</v>
      </c>
      <c r="D39" s="117">
        <f t="shared" ref="D39:F39" si="8">D19</f>
        <v>224167.5</v>
      </c>
      <c r="E39" s="117">
        <f t="shared" si="8"/>
        <v>224167.5</v>
      </c>
      <c r="F39" s="117">
        <f t="shared" si="8"/>
        <v>0</v>
      </c>
      <c r="G39" s="117">
        <f>G19</f>
        <v>0</v>
      </c>
      <c r="H39" s="117">
        <f>H19</f>
        <v>0</v>
      </c>
      <c r="I39" s="117">
        <f>I19</f>
        <v>167870.09885000001</v>
      </c>
      <c r="J39" s="117">
        <f>J19</f>
        <v>167870.09885000001</v>
      </c>
      <c r="K39" s="117">
        <f>K19</f>
        <v>0</v>
      </c>
      <c r="L39" s="117">
        <f t="shared" ref="L39:R39" si="9">L19</f>
        <v>0</v>
      </c>
      <c r="M39" s="117">
        <f t="shared" si="9"/>
        <v>0</v>
      </c>
      <c r="N39" s="117">
        <f t="shared" si="9"/>
        <v>167870.09885000001</v>
      </c>
      <c r="O39" s="117">
        <f t="shared" si="9"/>
        <v>167870.09885000001</v>
      </c>
      <c r="P39" s="117">
        <f t="shared" si="9"/>
        <v>0</v>
      </c>
      <c r="Q39" s="117">
        <f t="shared" si="9"/>
        <v>0</v>
      </c>
      <c r="R39" s="117">
        <f t="shared" si="9"/>
        <v>0</v>
      </c>
      <c r="S39" s="349">
        <f t="shared" si="2"/>
        <v>0.749</v>
      </c>
      <c r="T39" s="349">
        <f t="shared" si="3"/>
        <v>0.749</v>
      </c>
    </row>
    <row r="40" spans="1:21" ht="15" customHeight="1" x14ac:dyDescent="0.25">
      <c r="B40" s="183"/>
      <c r="C40" s="189"/>
      <c r="D40" s="577"/>
      <c r="E40" s="577"/>
      <c r="F40" s="577"/>
      <c r="G40" s="190"/>
      <c r="H40" s="190"/>
      <c r="I40" s="190"/>
      <c r="J40" s="643"/>
      <c r="K40" s="643"/>
      <c r="L40" s="189"/>
      <c r="M40" s="189"/>
      <c r="N40" s="189"/>
      <c r="O40" s="189"/>
      <c r="P40" s="189"/>
      <c r="Q40" s="189"/>
      <c r="R40" s="189"/>
      <c r="S40" s="191"/>
      <c r="T40" s="191"/>
    </row>
    <row r="42" spans="1:21" s="323" customFormat="1" ht="12.75" x14ac:dyDescent="0.25">
      <c r="A42" s="72"/>
      <c r="B42" s="73"/>
      <c r="C42" s="72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  <c r="O42" s="71"/>
      <c r="P42" s="71"/>
      <c r="Q42" s="71"/>
      <c r="R42" s="71"/>
      <c r="S42" s="71"/>
      <c r="T42" s="72"/>
    </row>
    <row r="43" spans="1:21" s="327" customFormat="1" x14ac:dyDescent="0.25">
      <c r="A43" s="114"/>
      <c r="B43" s="114"/>
      <c r="C43" s="114"/>
      <c r="D43" s="114"/>
      <c r="E43" s="114"/>
      <c r="F43" s="114"/>
      <c r="G43" s="114"/>
      <c r="H43" s="114"/>
      <c r="I43" s="115"/>
      <c r="J43" s="115"/>
      <c r="K43" s="115"/>
      <c r="L43" s="115"/>
      <c r="M43" s="115"/>
      <c r="N43" s="114"/>
      <c r="O43" s="114"/>
      <c r="P43" s="114"/>
      <c r="Q43" s="114"/>
      <c r="R43" s="114"/>
      <c r="S43" s="114"/>
      <c r="T43" s="114"/>
    </row>
    <row r="45" spans="1:21" s="573" customFormat="1" ht="11.25" x14ac:dyDescent="0.2">
      <c r="A45" s="329"/>
      <c r="B45" s="329"/>
      <c r="C45" s="329"/>
      <c r="D45" s="330"/>
      <c r="E45" s="330"/>
      <c r="F45" s="330"/>
      <c r="G45" s="330"/>
      <c r="H45" s="330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</row>
    <row r="46" spans="1:21" s="574" customFormat="1" ht="11.25" x14ac:dyDescent="0.2">
      <c r="A46" s="192"/>
      <c r="B46" s="193"/>
      <c r="C46" s="192"/>
      <c r="D46" s="331"/>
      <c r="E46" s="331"/>
      <c r="F46" s="331"/>
      <c r="G46" s="331"/>
      <c r="H46" s="331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</row>
    <row r="47" spans="1:21" s="574" customFormat="1" ht="11.25" x14ac:dyDescent="0.2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</row>
    <row r="48" spans="1:21" s="573" customFormat="1" ht="11.25" x14ac:dyDescent="0.2">
      <c r="A48" s="329"/>
      <c r="B48" s="329"/>
      <c r="C48" s="329"/>
      <c r="D48" s="329"/>
      <c r="E48" s="329"/>
      <c r="F48" s="329"/>
      <c r="G48" s="329"/>
      <c r="H48" s="329"/>
      <c r="I48" s="330"/>
      <c r="J48" s="330"/>
      <c r="K48" s="330"/>
      <c r="L48" s="330"/>
      <c r="M48" s="330"/>
      <c r="N48" s="329"/>
      <c r="O48" s="329"/>
      <c r="P48" s="329"/>
      <c r="Q48" s="329"/>
      <c r="R48" s="329"/>
      <c r="S48" s="329"/>
      <c r="T48" s="329"/>
    </row>
    <row r="49" spans="1:20" s="574" customFormat="1" ht="11.25" x14ac:dyDescent="0.2">
      <c r="A49" s="192"/>
      <c r="B49" s="193"/>
      <c r="C49" s="192"/>
      <c r="D49" s="192"/>
      <c r="E49" s="192"/>
      <c r="F49" s="192"/>
      <c r="G49" s="192"/>
      <c r="H49" s="192"/>
      <c r="I49" s="194"/>
      <c r="J49" s="194"/>
      <c r="K49" s="194"/>
      <c r="L49" s="194"/>
      <c r="M49" s="194"/>
      <c r="N49" s="192"/>
      <c r="O49" s="192"/>
      <c r="P49" s="192"/>
      <c r="Q49" s="192"/>
      <c r="R49" s="192"/>
      <c r="S49" s="192"/>
      <c r="T49" s="192"/>
    </row>
    <row r="50" spans="1:20" s="574" customFormat="1" ht="11.25" x14ac:dyDescent="0.2">
      <c r="A50" s="192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</row>
  </sheetData>
  <mergeCells count="27">
    <mergeCell ref="S14:S17"/>
    <mergeCell ref="T14:T17"/>
    <mergeCell ref="D15:H15"/>
    <mergeCell ref="I15:M15"/>
    <mergeCell ref="N15:R15"/>
    <mergeCell ref="D16:D17"/>
    <mergeCell ref="E16:H16"/>
    <mergeCell ref="I16:I17"/>
    <mergeCell ref="J16:M16"/>
    <mergeCell ref="N16:N17"/>
    <mergeCell ref="O16:R16"/>
    <mergeCell ref="J40:K40"/>
    <mergeCell ref="A7:T7"/>
    <mergeCell ref="R1:T1"/>
    <mergeCell ref="P2:T2"/>
    <mergeCell ref="P3:T3"/>
    <mergeCell ref="P4:T4"/>
    <mergeCell ref="P5:T5"/>
    <mergeCell ref="A14:A17"/>
    <mergeCell ref="B14:B17"/>
    <mergeCell ref="C14:C17"/>
    <mergeCell ref="D14:R14"/>
    <mergeCell ref="A8:T8"/>
    <mergeCell ref="A9:T9"/>
    <mergeCell ref="A10:T10"/>
    <mergeCell ref="A11:T11"/>
    <mergeCell ref="B12:N12"/>
  </mergeCells>
  <pageMargins left="0" right="0" top="0.74803149606299213" bottom="0.74803149606299213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22" zoomScale="90" zoomScaleNormal="90" workbookViewId="0">
      <selection activeCell="N37" sqref="N37"/>
    </sheetView>
  </sheetViews>
  <sheetFormatPr defaultRowHeight="15" x14ac:dyDescent="0.25"/>
  <cols>
    <col min="1" max="1" width="10.42578125" style="284" customWidth="1"/>
    <col min="2" max="2" width="53.7109375" style="284" customWidth="1"/>
    <col min="3" max="3" width="15.42578125" style="284" customWidth="1"/>
    <col min="4" max="4" width="14.42578125" style="284" customWidth="1"/>
    <col min="5" max="5" width="10.140625" style="284" customWidth="1"/>
    <col min="6" max="6" width="13.5703125" style="284" customWidth="1"/>
    <col min="7" max="7" width="12.28515625" style="284" customWidth="1"/>
    <col min="8" max="8" width="15.5703125" style="284" customWidth="1"/>
    <col min="9" max="9" width="12.5703125" style="284" customWidth="1"/>
    <col min="10" max="10" width="14.140625" style="278" customWidth="1"/>
    <col min="11" max="11" width="11.85546875" style="284" customWidth="1"/>
    <col min="12" max="12" width="15.140625" style="284" customWidth="1"/>
    <col min="13" max="13" width="10.85546875" style="284" customWidth="1"/>
    <col min="14" max="14" width="14.7109375" style="278" customWidth="1"/>
    <col min="15" max="15" width="13" style="284" customWidth="1"/>
    <col min="16" max="16" width="12.42578125" style="284" customWidth="1"/>
    <col min="17" max="17" width="11" style="284" bestFit="1" customWidth="1"/>
    <col min="18" max="18" width="17.140625" style="284" customWidth="1"/>
    <col min="19" max="19" width="9.140625" style="284"/>
    <col min="20" max="20" width="15" style="284" customWidth="1"/>
    <col min="21" max="16384" width="9.140625" style="284"/>
  </cols>
  <sheetData>
    <row r="1" spans="1:20" ht="19.5" x14ac:dyDescent="0.25">
      <c r="A1" s="706" t="s">
        <v>752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</row>
    <row r="2" spans="1:20" ht="15" customHeight="1" x14ac:dyDescent="0.25">
      <c r="A2" s="706" t="s">
        <v>362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</row>
    <row r="3" spans="1:20" ht="28.5" customHeight="1" x14ac:dyDescent="0.25">
      <c r="A3" s="706" t="s">
        <v>602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</row>
    <row r="4" spans="1:20" ht="18" customHeight="1" x14ac:dyDescent="0.25">
      <c r="A4" s="707" t="s">
        <v>603</v>
      </c>
      <c r="B4" s="707"/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</row>
    <row r="5" spans="1:20" ht="15" customHeight="1" x14ac:dyDescent="0.25">
      <c r="A5" s="706" t="s">
        <v>750</v>
      </c>
      <c r="B5" s="706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</row>
    <row r="6" spans="1:20" ht="16.5" x14ac:dyDescent="0.25">
      <c r="A6" s="409" t="s">
        <v>364</v>
      </c>
      <c r="E6" s="376" t="s">
        <v>365</v>
      </c>
      <c r="F6" s="410"/>
      <c r="G6" s="410"/>
      <c r="H6" s="410"/>
      <c r="I6" s="410"/>
      <c r="J6" s="411"/>
    </row>
    <row r="7" spans="1:20" ht="16.5" x14ac:dyDescent="0.25">
      <c r="A7" s="412"/>
    </row>
    <row r="8" spans="1:20" ht="15" customHeight="1" x14ac:dyDescent="0.25">
      <c r="A8" s="713" t="s">
        <v>22</v>
      </c>
      <c r="B8" s="711" t="s">
        <v>0</v>
      </c>
      <c r="C8" s="711" t="s">
        <v>604</v>
      </c>
      <c r="D8" s="703" t="s">
        <v>366</v>
      </c>
      <c r="E8" s="704"/>
      <c r="F8" s="704"/>
      <c r="G8" s="704"/>
      <c r="H8" s="704"/>
      <c r="I8" s="704"/>
      <c r="J8" s="704"/>
      <c r="K8" s="704"/>
      <c r="L8" s="704"/>
      <c r="M8" s="704"/>
      <c r="N8" s="704"/>
      <c r="O8" s="704"/>
      <c r="P8" s="704"/>
      <c r="Q8" s="705"/>
    </row>
    <row r="9" spans="1:20" ht="55.5" customHeight="1" x14ac:dyDescent="0.25">
      <c r="A9" s="718"/>
      <c r="B9" s="719"/>
      <c r="C9" s="719"/>
      <c r="D9" s="720" t="s">
        <v>367</v>
      </c>
      <c r="E9" s="721"/>
      <c r="F9" s="721"/>
      <c r="G9" s="722"/>
      <c r="H9" s="700" t="s">
        <v>368</v>
      </c>
      <c r="I9" s="701"/>
      <c r="J9" s="701"/>
      <c r="K9" s="702"/>
      <c r="L9" s="700" t="s">
        <v>369</v>
      </c>
      <c r="M9" s="701"/>
      <c r="N9" s="701"/>
      <c r="O9" s="702"/>
      <c r="P9" s="726" t="s">
        <v>408</v>
      </c>
      <c r="Q9" s="726" t="s">
        <v>409</v>
      </c>
    </row>
    <row r="10" spans="1:20" ht="15" customHeight="1" x14ac:dyDescent="0.25">
      <c r="A10" s="718"/>
      <c r="B10" s="719"/>
      <c r="C10" s="712"/>
      <c r="D10" s="723"/>
      <c r="E10" s="724"/>
      <c r="F10" s="724"/>
      <c r="G10" s="725"/>
      <c r="H10" s="700" t="s">
        <v>753</v>
      </c>
      <c r="I10" s="701"/>
      <c r="J10" s="701"/>
      <c r="K10" s="702"/>
      <c r="L10" s="700" t="s">
        <v>754</v>
      </c>
      <c r="M10" s="701"/>
      <c r="N10" s="701"/>
      <c r="O10" s="702"/>
      <c r="P10" s="727"/>
      <c r="Q10" s="727"/>
    </row>
    <row r="11" spans="1:20" x14ac:dyDescent="0.25">
      <c r="A11" s="718"/>
      <c r="B11" s="719"/>
      <c r="C11" s="711" t="s">
        <v>372</v>
      </c>
      <c r="D11" s="713" t="s">
        <v>2</v>
      </c>
      <c r="E11" s="715" t="s">
        <v>12</v>
      </c>
      <c r="F11" s="716"/>
      <c r="G11" s="717"/>
      <c r="H11" s="713" t="s">
        <v>2</v>
      </c>
      <c r="I11" s="715" t="s">
        <v>12</v>
      </c>
      <c r="J11" s="716"/>
      <c r="K11" s="717"/>
      <c r="L11" s="713" t="s">
        <v>2</v>
      </c>
      <c r="M11" s="703" t="s">
        <v>12</v>
      </c>
      <c r="N11" s="704"/>
      <c r="O11" s="705"/>
      <c r="P11" s="727"/>
      <c r="Q11" s="727"/>
    </row>
    <row r="12" spans="1:20" ht="25.5" x14ac:dyDescent="0.25">
      <c r="A12" s="714"/>
      <c r="B12" s="712"/>
      <c r="C12" s="712"/>
      <c r="D12" s="714"/>
      <c r="E12" s="413" t="s">
        <v>3</v>
      </c>
      <c r="F12" s="413" t="s">
        <v>1</v>
      </c>
      <c r="G12" s="413" t="s">
        <v>13</v>
      </c>
      <c r="H12" s="714"/>
      <c r="I12" s="413" t="s">
        <v>3</v>
      </c>
      <c r="J12" s="414" t="s">
        <v>1</v>
      </c>
      <c r="K12" s="413" t="s">
        <v>13</v>
      </c>
      <c r="L12" s="714"/>
      <c r="M12" s="415" t="s">
        <v>3</v>
      </c>
      <c r="N12" s="416" t="s">
        <v>1</v>
      </c>
      <c r="O12" s="415" t="s">
        <v>13</v>
      </c>
      <c r="P12" s="728"/>
      <c r="Q12" s="728"/>
    </row>
    <row r="13" spans="1:20" x14ac:dyDescent="0.25">
      <c r="A13" s="417">
        <v>1</v>
      </c>
      <c r="B13" s="418">
        <v>2</v>
      </c>
      <c r="C13" s="417">
        <v>3</v>
      </c>
      <c r="D13" s="419">
        <v>4</v>
      </c>
      <c r="E13" s="417">
        <v>5</v>
      </c>
      <c r="F13" s="419">
        <v>6</v>
      </c>
      <c r="G13" s="417">
        <v>7</v>
      </c>
      <c r="H13" s="419">
        <v>8</v>
      </c>
      <c r="I13" s="417">
        <v>9</v>
      </c>
      <c r="J13" s="420">
        <v>10</v>
      </c>
      <c r="K13" s="417">
        <v>11</v>
      </c>
      <c r="L13" s="419">
        <v>12</v>
      </c>
      <c r="M13" s="417">
        <v>13</v>
      </c>
      <c r="N13" s="420">
        <v>14</v>
      </c>
      <c r="O13" s="417">
        <v>15</v>
      </c>
      <c r="P13" s="419">
        <v>16</v>
      </c>
      <c r="Q13" s="417">
        <v>17</v>
      </c>
    </row>
    <row r="14" spans="1:20" ht="15.75" x14ac:dyDescent="0.25">
      <c r="A14" s="708" t="s">
        <v>605</v>
      </c>
      <c r="B14" s="709"/>
      <c r="C14" s="709"/>
      <c r="D14" s="709"/>
      <c r="E14" s="709"/>
      <c r="F14" s="709"/>
      <c r="G14" s="709"/>
      <c r="H14" s="709"/>
      <c r="I14" s="709"/>
      <c r="J14" s="709"/>
      <c r="K14" s="709"/>
      <c r="L14" s="709"/>
      <c r="M14" s="709"/>
      <c r="N14" s="709"/>
      <c r="O14" s="709"/>
      <c r="P14" s="709"/>
      <c r="Q14" s="710"/>
    </row>
    <row r="15" spans="1:20" ht="78.75" x14ac:dyDescent="0.25">
      <c r="A15" s="421">
        <v>1</v>
      </c>
      <c r="B15" s="422" t="s">
        <v>755</v>
      </c>
      <c r="C15" s="423">
        <f>C16+C20+C23</f>
        <v>248.66225</v>
      </c>
      <c r="D15" s="423">
        <v>248.66225</v>
      </c>
      <c r="E15" s="423">
        <f t="shared" ref="E15:G15" si="0">E16+E20</f>
        <v>0</v>
      </c>
      <c r="F15" s="423">
        <v>248.66225</v>
      </c>
      <c r="G15" s="423">
        <f t="shared" si="0"/>
        <v>0</v>
      </c>
      <c r="H15" s="423">
        <f>H16+H20+H23</f>
        <v>205.40926999999999</v>
      </c>
      <c r="I15" s="424">
        <v>0</v>
      </c>
      <c r="J15" s="423">
        <f>J16+J20+J23</f>
        <v>205.40926999999999</v>
      </c>
      <c r="K15" s="424">
        <v>0</v>
      </c>
      <c r="L15" s="423">
        <f>L16+L20+L23</f>
        <v>205.40926999999999</v>
      </c>
      <c r="M15" s="424">
        <v>0</v>
      </c>
      <c r="N15" s="423">
        <f>N16+N20+N23</f>
        <v>205.40926999999999</v>
      </c>
      <c r="O15" s="424">
        <v>0</v>
      </c>
      <c r="P15" s="455">
        <f t="shared" ref="P15:P30" si="1">H15/D15*100</f>
        <v>82.6</v>
      </c>
      <c r="Q15" s="455">
        <f t="shared" ref="Q15:Q30" si="2">L15/D15*100</f>
        <v>82.6</v>
      </c>
      <c r="T15" s="302"/>
    </row>
    <row r="16" spans="1:20" ht="63" x14ac:dyDescent="0.25">
      <c r="A16" s="421"/>
      <c r="B16" s="425" t="s">
        <v>656</v>
      </c>
      <c r="C16" s="426">
        <f t="shared" ref="C16:K16" si="3">C17+C18+C19</f>
        <v>9</v>
      </c>
      <c r="D16" s="427">
        <f t="shared" si="3"/>
        <v>9</v>
      </c>
      <c r="E16" s="426">
        <f t="shared" si="3"/>
        <v>0</v>
      </c>
      <c r="F16" s="427">
        <f t="shared" si="3"/>
        <v>9</v>
      </c>
      <c r="G16" s="427">
        <f t="shared" si="3"/>
        <v>0</v>
      </c>
      <c r="H16" s="427">
        <f t="shared" si="3"/>
        <v>0</v>
      </c>
      <c r="I16" s="427">
        <f t="shared" si="3"/>
        <v>0</v>
      </c>
      <c r="J16" s="427">
        <f t="shared" si="3"/>
        <v>0</v>
      </c>
      <c r="K16" s="427">
        <f t="shared" si="3"/>
        <v>0</v>
      </c>
      <c r="L16" s="427">
        <f>L17+L18+L19</f>
        <v>0</v>
      </c>
      <c r="M16" s="427">
        <f t="shared" ref="M16:O16" si="4">M17+M18+M19</f>
        <v>0</v>
      </c>
      <c r="N16" s="427">
        <f t="shared" si="4"/>
        <v>0</v>
      </c>
      <c r="O16" s="427">
        <f t="shared" si="4"/>
        <v>0</v>
      </c>
      <c r="P16" s="456">
        <f t="shared" si="1"/>
        <v>0</v>
      </c>
      <c r="Q16" s="456">
        <f t="shared" si="2"/>
        <v>0</v>
      </c>
      <c r="T16" s="302"/>
    </row>
    <row r="17" spans="1:20" ht="31.5" x14ac:dyDescent="0.25">
      <c r="A17" s="428" t="s">
        <v>14</v>
      </c>
      <c r="B17" s="429" t="s">
        <v>657</v>
      </c>
      <c r="C17" s="430">
        <v>9</v>
      </c>
      <c r="D17" s="430">
        <v>9</v>
      </c>
      <c r="E17" s="431">
        <v>0</v>
      </c>
      <c r="F17" s="430">
        <v>9</v>
      </c>
      <c r="G17" s="431">
        <v>0</v>
      </c>
      <c r="H17" s="432">
        <v>0</v>
      </c>
      <c r="I17" s="431">
        <v>0</v>
      </c>
      <c r="J17" s="432">
        <v>0</v>
      </c>
      <c r="K17" s="431">
        <v>0</v>
      </c>
      <c r="L17" s="431">
        <v>0</v>
      </c>
      <c r="M17" s="431">
        <v>0</v>
      </c>
      <c r="N17" s="432">
        <v>0</v>
      </c>
      <c r="O17" s="431">
        <v>0</v>
      </c>
      <c r="P17" s="457">
        <v>0</v>
      </c>
      <c r="Q17" s="457">
        <v>0</v>
      </c>
      <c r="T17" s="294"/>
    </row>
    <row r="18" spans="1:20" ht="31.5" x14ac:dyDescent="0.25">
      <c r="A18" s="433" t="s">
        <v>61</v>
      </c>
      <c r="B18" s="429" t="s">
        <v>606</v>
      </c>
      <c r="C18" s="430">
        <v>0</v>
      </c>
      <c r="D18" s="434">
        <v>0</v>
      </c>
      <c r="E18" s="435">
        <v>0</v>
      </c>
      <c r="F18" s="434">
        <v>0</v>
      </c>
      <c r="G18" s="431">
        <v>0</v>
      </c>
      <c r="H18" s="432">
        <v>0</v>
      </c>
      <c r="I18" s="431">
        <v>0</v>
      </c>
      <c r="J18" s="431">
        <v>0</v>
      </c>
      <c r="K18" s="431">
        <v>0</v>
      </c>
      <c r="L18" s="431">
        <f t="shared" ref="L18" si="5">M18+N18+O18</f>
        <v>0</v>
      </c>
      <c r="M18" s="431">
        <v>0</v>
      </c>
      <c r="N18" s="432">
        <f>J18</f>
        <v>0</v>
      </c>
      <c r="O18" s="431">
        <v>0</v>
      </c>
      <c r="P18" s="457">
        <v>0</v>
      </c>
      <c r="Q18" s="457">
        <v>0</v>
      </c>
      <c r="T18" s="294"/>
    </row>
    <row r="19" spans="1:20" ht="21" customHeight="1" x14ac:dyDescent="0.25">
      <c r="A19" s="433"/>
      <c r="B19" s="429" t="s">
        <v>658</v>
      </c>
      <c r="C19" s="430">
        <v>0</v>
      </c>
      <c r="D19" s="430">
        <v>0</v>
      </c>
      <c r="E19" s="431">
        <v>0</v>
      </c>
      <c r="F19" s="430">
        <v>0</v>
      </c>
      <c r="G19" s="431">
        <v>0</v>
      </c>
      <c r="H19" s="432">
        <v>0</v>
      </c>
      <c r="I19" s="431">
        <v>0</v>
      </c>
      <c r="J19" s="431">
        <v>0</v>
      </c>
      <c r="K19" s="431">
        <v>0</v>
      </c>
      <c r="L19" s="436">
        <v>0</v>
      </c>
      <c r="M19" s="431">
        <v>0</v>
      </c>
      <c r="N19" s="432">
        <v>0</v>
      </c>
      <c r="O19" s="431">
        <v>0</v>
      </c>
      <c r="P19" s="457">
        <v>0</v>
      </c>
      <c r="Q19" s="457">
        <v>0</v>
      </c>
      <c r="T19" s="294"/>
    </row>
    <row r="20" spans="1:20" ht="37.5" customHeight="1" x14ac:dyDescent="0.25">
      <c r="A20" s="433" t="s">
        <v>18</v>
      </c>
      <c r="B20" s="437" t="s">
        <v>663</v>
      </c>
      <c r="C20" s="438">
        <f>C21+C22</f>
        <v>46</v>
      </c>
      <c r="D20" s="439">
        <f>D21+D22</f>
        <v>46</v>
      </c>
      <c r="E20" s="440">
        <f>E21+E22</f>
        <v>0</v>
      </c>
      <c r="F20" s="440">
        <f>F21+F22</f>
        <v>46</v>
      </c>
      <c r="G20" s="440">
        <v>0</v>
      </c>
      <c r="H20" s="441">
        <f>J20</f>
        <v>15</v>
      </c>
      <c r="I20" s="440">
        <v>0</v>
      </c>
      <c r="J20" s="440">
        <f>J21+J22</f>
        <v>15</v>
      </c>
      <c r="K20" s="440">
        <v>0</v>
      </c>
      <c r="L20" s="441">
        <f>N20</f>
        <v>15</v>
      </c>
      <c r="M20" s="440">
        <v>0</v>
      </c>
      <c r="N20" s="440">
        <f>N21+N22</f>
        <v>15</v>
      </c>
      <c r="O20" s="440">
        <v>0</v>
      </c>
      <c r="P20" s="456">
        <f t="shared" si="1"/>
        <v>32.6</v>
      </c>
      <c r="Q20" s="456">
        <f t="shared" si="2"/>
        <v>32.6</v>
      </c>
      <c r="T20" s="294"/>
    </row>
    <row r="21" spans="1:20" ht="15.75" x14ac:dyDescent="0.25">
      <c r="A21" s="433"/>
      <c r="B21" s="429" t="s">
        <v>659</v>
      </c>
      <c r="C21" s="430">
        <v>28</v>
      </c>
      <c r="D21" s="434">
        <v>28</v>
      </c>
      <c r="E21" s="435">
        <v>0</v>
      </c>
      <c r="F21" s="434">
        <v>28</v>
      </c>
      <c r="G21" s="431">
        <v>0</v>
      </c>
      <c r="H21" s="432">
        <v>0</v>
      </c>
      <c r="I21" s="431">
        <v>0</v>
      </c>
      <c r="J21" s="431">
        <v>0</v>
      </c>
      <c r="K21" s="431">
        <v>0</v>
      </c>
      <c r="L21" s="432">
        <v>0</v>
      </c>
      <c r="M21" s="431">
        <v>0</v>
      </c>
      <c r="N21" s="431">
        <v>0</v>
      </c>
      <c r="O21" s="431">
        <v>0</v>
      </c>
      <c r="P21" s="458">
        <f t="shared" si="1"/>
        <v>0</v>
      </c>
      <c r="Q21" s="458">
        <f t="shared" si="2"/>
        <v>0</v>
      </c>
      <c r="T21" s="294"/>
    </row>
    <row r="22" spans="1:20" ht="18.75" customHeight="1" x14ac:dyDescent="0.25">
      <c r="A22" s="433"/>
      <c r="B22" s="429" t="s">
        <v>660</v>
      </c>
      <c r="C22" s="430">
        <v>18</v>
      </c>
      <c r="D22" s="430">
        <v>18</v>
      </c>
      <c r="E22" s="431">
        <v>0</v>
      </c>
      <c r="F22" s="430">
        <v>18</v>
      </c>
      <c r="G22" s="431">
        <v>0</v>
      </c>
      <c r="H22" s="432">
        <v>15</v>
      </c>
      <c r="I22" s="431">
        <v>0</v>
      </c>
      <c r="J22" s="431">
        <v>15</v>
      </c>
      <c r="K22" s="431">
        <v>0</v>
      </c>
      <c r="L22" s="432">
        <v>15</v>
      </c>
      <c r="M22" s="431">
        <v>0</v>
      </c>
      <c r="N22" s="431">
        <v>15</v>
      </c>
      <c r="O22" s="431">
        <v>0</v>
      </c>
      <c r="P22" s="458">
        <f t="shared" si="1"/>
        <v>83.3</v>
      </c>
      <c r="Q22" s="458">
        <f t="shared" si="2"/>
        <v>83.3</v>
      </c>
      <c r="T22" s="294"/>
    </row>
    <row r="23" spans="1:20" ht="31.5" x14ac:dyDescent="0.25">
      <c r="A23" s="433" t="s">
        <v>64</v>
      </c>
      <c r="B23" s="437" t="s">
        <v>756</v>
      </c>
      <c r="C23" s="439">
        <v>193.66225</v>
      </c>
      <c r="D23" s="442">
        <v>193.66225</v>
      </c>
      <c r="E23" s="443">
        <v>0</v>
      </c>
      <c r="F23" s="442">
        <v>193.66225</v>
      </c>
      <c r="G23" s="440">
        <v>0</v>
      </c>
      <c r="H23" s="441">
        <v>190.40926999999999</v>
      </c>
      <c r="I23" s="440">
        <v>0</v>
      </c>
      <c r="J23" s="440">
        <v>190.40926999999999</v>
      </c>
      <c r="K23" s="440">
        <v>0</v>
      </c>
      <c r="L23" s="441">
        <v>190.40926999999999</v>
      </c>
      <c r="M23" s="440">
        <v>0</v>
      </c>
      <c r="N23" s="444">
        <v>190.40926999999999</v>
      </c>
      <c r="O23" s="440">
        <v>0</v>
      </c>
      <c r="P23" s="459">
        <f t="shared" si="1"/>
        <v>98.3</v>
      </c>
      <c r="Q23" s="459">
        <f t="shared" si="2"/>
        <v>98.3</v>
      </c>
      <c r="T23" s="294"/>
    </row>
    <row r="24" spans="1:20" ht="78.75" x14ac:dyDescent="0.25">
      <c r="A24" s="433">
        <v>2</v>
      </c>
      <c r="B24" s="445" t="s">
        <v>607</v>
      </c>
      <c r="C24" s="446">
        <v>0</v>
      </c>
      <c r="D24" s="446">
        <v>0</v>
      </c>
      <c r="E24" s="447">
        <v>0</v>
      </c>
      <c r="F24" s="446">
        <v>0</v>
      </c>
      <c r="G24" s="447">
        <v>0</v>
      </c>
      <c r="H24" s="448">
        <v>0</v>
      </c>
      <c r="I24" s="447">
        <v>0</v>
      </c>
      <c r="J24" s="447">
        <v>0</v>
      </c>
      <c r="K24" s="447">
        <v>0</v>
      </c>
      <c r="L24" s="447">
        <v>0</v>
      </c>
      <c r="M24" s="447">
        <v>0</v>
      </c>
      <c r="N24" s="448">
        <v>0</v>
      </c>
      <c r="O24" s="447">
        <v>0</v>
      </c>
      <c r="P24" s="455">
        <v>0</v>
      </c>
      <c r="Q24" s="455">
        <v>0</v>
      </c>
      <c r="T24" s="294"/>
    </row>
    <row r="25" spans="1:20" ht="30" customHeight="1" x14ac:dyDescent="0.25">
      <c r="A25" s="449" t="s">
        <v>181</v>
      </c>
      <c r="B25" s="429" t="s">
        <v>608</v>
      </c>
      <c r="C25" s="430">
        <v>0</v>
      </c>
      <c r="D25" s="430">
        <v>0</v>
      </c>
      <c r="E25" s="431">
        <v>0</v>
      </c>
      <c r="F25" s="430">
        <v>0</v>
      </c>
      <c r="G25" s="430">
        <v>0</v>
      </c>
      <c r="H25" s="430">
        <v>0</v>
      </c>
      <c r="I25" s="430">
        <v>0</v>
      </c>
      <c r="J25" s="430">
        <v>0</v>
      </c>
      <c r="K25" s="430">
        <v>0</v>
      </c>
      <c r="L25" s="430">
        <v>0</v>
      </c>
      <c r="M25" s="430">
        <v>0</v>
      </c>
      <c r="N25" s="430">
        <v>0</v>
      </c>
      <c r="O25" s="430">
        <v>0</v>
      </c>
      <c r="P25" s="460">
        <v>0</v>
      </c>
      <c r="Q25" s="460">
        <v>0</v>
      </c>
      <c r="T25" s="294"/>
    </row>
    <row r="26" spans="1:20" ht="78.75" customHeight="1" x14ac:dyDescent="0.25">
      <c r="A26" s="433" t="s">
        <v>609</v>
      </c>
      <c r="B26" s="450" t="s">
        <v>610</v>
      </c>
      <c r="C26" s="446">
        <v>263.35984000000002</v>
      </c>
      <c r="D26" s="446">
        <f>F26</f>
        <v>263.35984000000002</v>
      </c>
      <c r="E26" s="447">
        <v>0</v>
      </c>
      <c r="F26" s="446">
        <f>F27+F28+F29</f>
        <v>263.35984000000002</v>
      </c>
      <c r="G26" s="447">
        <v>0</v>
      </c>
      <c r="H26" s="448">
        <f>J26</f>
        <v>244.02046000000001</v>
      </c>
      <c r="I26" s="447">
        <v>0</v>
      </c>
      <c r="J26" s="447">
        <f>J27+J28+J29</f>
        <v>244.02046000000001</v>
      </c>
      <c r="K26" s="447">
        <v>0</v>
      </c>
      <c r="L26" s="447">
        <f>N26</f>
        <v>244.02046000000001</v>
      </c>
      <c r="M26" s="447">
        <v>0</v>
      </c>
      <c r="N26" s="448">
        <f>N27+N28+N29</f>
        <v>244.02046000000001</v>
      </c>
      <c r="O26" s="447">
        <v>0</v>
      </c>
      <c r="P26" s="455">
        <f t="shared" si="1"/>
        <v>92.7</v>
      </c>
      <c r="Q26" s="455">
        <f t="shared" si="2"/>
        <v>92.7</v>
      </c>
      <c r="T26" s="294"/>
    </row>
    <row r="27" spans="1:20" ht="31.5" x14ac:dyDescent="0.25">
      <c r="A27" s="428" t="s">
        <v>95</v>
      </c>
      <c r="B27" s="429" t="s">
        <v>611</v>
      </c>
      <c r="C27" s="430">
        <v>177.12332000000001</v>
      </c>
      <c r="D27" s="430">
        <v>177.12332000000001</v>
      </c>
      <c r="E27" s="431">
        <v>0</v>
      </c>
      <c r="F27" s="430">
        <v>177.12332000000001</v>
      </c>
      <c r="G27" s="431">
        <v>0</v>
      </c>
      <c r="H27" s="432">
        <v>158.16046</v>
      </c>
      <c r="I27" s="431">
        <v>0</v>
      </c>
      <c r="J27" s="431">
        <v>158.16046</v>
      </c>
      <c r="K27" s="431">
        <v>0</v>
      </c>
      <c r="L27" s="431">
        <v>158.16046</v>
      </c>
      <c r="M27" s="431">
        <v>0</v>
      </c>
      <c r="N27" s="432">
        <f t="shared" ref="N27:N29" si="6">J27</f>
        <v>158.16046</v>
      </c>
      <c r="O27" s="431">
        <v>0</v>
      </c>
      <c r="P27" s="457">
        <f t="shared" si="1"/>
        <v>89.3</v>
      </c>
      <c r="Q27" s="457">
        <f t="shared" si="2"/>
        <v>89.3</v>
      </c>
      <c r="R27" s="294">
        <f>C27-H27</f>
        <v>18.962859999999999</v>
      </c>
      <c r="T27" s="294"/>
    </row>
    <row r="28" spans="1:20" ht="157.5" x14ac:dyDescent="0.25">
      <c r="A28" s="451" t="s">
        <v>315</v>
      </c>
      <c r="B28" s="429" t="s">
        <v>612</v>
      </c>
      <c r="C28" s="430">
        <v>75.635319999999993</v>
      </c>
      <c r="D28" s="430">
        <v>75.635319999999993</v>
      </c>
      <c r="E28" s="431">
        <v>0</v>
      </c>
      <c r="F28" s="430">
        <v>75.635319999999993</v>
      </c>
      <c r="G28" s="431">
        <v>0</v>
      </c>
      <c r="H28" s="432">
        <v>75.599999999999994</v>
      </c>
      <c r="I28" s="431">
        <v>0</v>
      </c>
      <c r="J28" s="431">
        <v>75.599999999999994</v>
      </c>
      <c r="K28" s="431">
        <v>0</v>
      </c>
      <c r="L28" s="431">
        <f>M28+N28+O28</f>
        <v>75.599999999999994</v>
      </c>
      <c r="M28" s="431">
        <v>0</v>
      </c>
      <c r="N28" s="432">
        <f t="shared" si="6"/>
        <v>75.599999999999994</v>
      </c>
      <c r="O28" s="431">
        <v>0</v>
      </c>
      <c r="P28" s="457">
        <f t="shared" si="1"/>
        <v>100</v>
      </c>
      <c r="Q28" s="457">
        <f t="shared" si="2"/>
        <v>100</v>
      </c>
      <c r="T28" s="294"/>
    </row>
    <row r="29" spans="1:20" ht="78.75" x14ac:dyDescent="0.25">
      <c r="A29" s="449" t="s">
        <v>202</v>
      </c>
      <c r="B29" s="429" t="s">
        <v>613</v>
      </c>
      <c r="C29" s="430">
        <v>10.6012</v>
      </c>
      <c r="D29" s="452">
        <v>10.6012</v>
      </c>
      <c r="E29" s="431">
        <v>0</v>
      </c>
      <c r="F29" s="452">
        <v>10.6012</v>
      </c>
      <c r="G29" s="431">
        <v>0</v>
      </c>
      <c r="H29" s="432">
        <v>10.26</v>
      </c>
      <c r="I29" s="431">
        <v>0</v>
      </c>
      <c r="J29" s="436">
        <v>10.26</v>
      </c>
      <c r="K29" s="431">
        <v>0</v>
      </c>
      <c r="L29" s="431">
        <f>M29+N29+O29</f>
        <v>10.26</v>
      </c>
      <c r="M29" s="431">
        <v>0</v>
      </c>
      <c r="N29" s="432">
        <f t="shared" si="6"/>
        <v>10.26</v>
      </c>
      <c r="O29" s="431">
        <v>0</v>
      </c>
      <c r="P29" s="461">
        <f>H29/D29*100</f>
        <v>96.8</v>
      </c>
      <c r="Q29" s="457">
        <f t="shared" si="2"/>
        <v>96.8</v>
      </c>
      <c r="T29" s="294"/>
    </row>
    <row r="30" spans="1:20" x14ac:dyDescent="0.25">
      <c r="A30" s="453"/>
      <c r="B30" s="453"/>
      <c r="C30" s="454">
        <f t="shared" ref="C30:O30" si="7">C26+C24+C15</f>
        <v>512.02209000000005</v>
      </c>
      <c r="D30" s="454">
        <f t="shared" si="7"/>
        <v>512.02209000000005</v>
      </c>
      <c r="E30" s="454">
        <f t="shared" si="7"/>
        <v>0</v>
      </c>
      <c r="F30" s="454">
        <f t="shared" si="7"/>
        <v>512.02209000000005</v>
      </c>
      <c r="G30" s="454">
        <f t="shared" si="7"/>
        <v>0</v>
      </c>
      <c r="H30" s="454">
        <f t="shared" si="7"/>
        <v>449.42973000000001</v>
      </c>
      <c r="I30" s="454">
        <f t="shared" si="7"/>
        <v>0</v>
      </c>
      <c r="J30" s="454">
        <f t="shared" si="7"/>
        <v>449.42973000000001</v>
      </c>
      <c r="K30" s="454">
        <f t="shared" si="7"/>
        <v>0</v>
      </c>
      <c r="L30" s="454">
        <f t="shared" si="7"/>
        <v>449.42973000000001</v>
      </c>
      <c r="M30" s="454">
        <f t="shared" si="7"/>
        <v>0</v>
      </c>
      <c r="N30" s="454">
        <f t="shared" si="7"/>
        <v>449.42973000000001</v>
      </c>
      <c r="O30" s="454">
        <f t="shared" si="7"/>
        <v>0</v>
      </c>
      <c r="P30" s="462">
        <f t="shared" si="1"/>
        <v>87.8</v>
      </c>
      <c r="Q30" s="462">
        <f t="shared" si="2"/>
        <v>87.8</v>
      </c>
    </row>
  </sheetData>
  <mergeCells count="24">
    <mergeCell ref="A14:Q14"/>
    <mergeCell ref="C11:C12"/>
    <mergeCell ref="D11:D12"/>
    <mergeCell ref="E11:G11"/>
    <mergeCell ref="H11:H12"/>
    <mergeCell ref="I11:K11"/>
    <mergeCell ref="L11:L12"/>
    <mergeCell ref="A8:A12"/>
    <mergeCell ref="B8:B12"/>
    <mergeCell ref="C8:C10"/>
    <mergeCell ref="D8:Q8"/>
    <mergeCell ref="D9:G10"/>
    <mergeCell ref="H9:K9"/>
    <mergeCell ref="L9:O9"/>
    <mergeCell ref="P9:P12"/>
    <mergeCell ref="Q9:Q12"/>
    <mergeCell ref="H10:K10"/>
    <mergeCell ref="L10:O10"/>
    <mergeCell ref="M11:O11"/>
    <mergeCell ref="A1:Q1"/>
    <mergeCell ref="A2:Q2"/>
    <mergeCell ref="A3:Q3"/>
    <mergeCell ref="A4:Q4"/>
    <mergeCell ref="A5:Q5"/>
  </mergeCells>
  <printOptions horizontalCentered="1"/>
  <pageMargins left="0" right="0" top="0.74803149606299213" bottom="0" header="0.31496062992125984" footer="0.31496062992125984"/>
  <pageSetup paperSize="9" scale="50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"/>
  <sheetViews>
    <sheetView view="pageBreakPreview" topLeftCell="A70" zoomScale="90" zoomScaleNormal="90" zoomScaleSheetLayoutView="90" workbookViewId="0">
      <selection activeCell="O102" sqref="O102"/>
    </sheetView>
  </sheetViews>
  <sheetFormatPr defaultColWidth="0" defaultRowHeight="12.75" x14ac:dyDescent="0.2"/>
  <cols>
    <col min="1" max="1" width="5.7109375" style="131" customWidth="1"/>
    <col min="2" max="2" width="32" style="131" customWidth="1"/>
    <col min="3" max="3" width="15.7109375" style="131" customWidth="1"/>
    <col min="4" max="4" width="14.42578125" style="2" customWidth="1"/>
    <col min="5" max="5" width="12.7109375" style="131" customWidth="1"/>
    <col min="6" max="6" width="12.85546875" style="131" customWidth="1"/>
    <col min="7" max="7" width="10.28515625" style="131" customWidth="1"/>
    <col min="8" max="8" width="9" style="131" customWidth="1"/>
    <col min="9" max="9" width="13.85546875" style="2" customWidth="1"/>
    <col min="10" max="10" width="12.28515625" style="131" customWidth="1"/>
    <col min="11" max="11" width="13.140625" style="131" customWidth="1"/>
    <col min="12" max="12" width="10.140625" style="131" customWidth="1"/>
    <col min="13" max="13" width="8.85546875" style="131" customWidth="1"/>
    <col min="14" max="14" width="13.85546875" style="2" customWidth="1"/>
    <col min="15" max="15" width="13.28515625" style="131" customWidth="1"/>
    <col min="16" max="16" width="12.7109375" style="131" customWidth="1"/>
    <col min="17" max="17" width="10.140625" style="131" customWidth="1"/>
    <col min="18" max="18" width="9" style="131" customWidth="1"/>
    <col min="19" max="20" width="11" style="131" customWidth="1"/>
    <col min="21" max="21" width="17.42578125" style="39" customWidth="1"/>
    <col min="22" max="22" width="33.7109375" style="58" customWidth="1"/>
    <col min="23" max="23" width="25.42578125" style="95" customWidth="1"/>
    <col min="24" max="24" width="9.140625" style="131" customWidth="1"/>
    <col min="25" max="25" width="9.140625" style="2" customWidth="1"/>
    <col min="26" max="235" width="9.140625" style="131" customWidth="1"/>
    <col min="236" max="236" width="39.85546875" style="131" customWidth="1"/>
    <col min="237" max="237" width="11.140625" style="131" customWidth="1"/>
    <col min="238" max="238" width="0" style="131" hidden="1" customWidth="1"/>
    <col min="239" max="239" width="9.5703125" style="131" customWidth="1"/>
    <col min="240" max="240" width="6.5703125" style="131" customWidth="1"/>
    <col min="241" max="16384" width="0" style="131" hidden="1"/>
  </cols>
  <sheetData>
    <row r="1" spans="1:25" ht="43.5" customHeight="1" x14ac:dyDescent="0.2">
      <c r="N1" s="611" t="s">
        <v>4</v>
      </c>
      <c r="O1" s="611"/>
      <c r="P1" s="611"/>
      <c r="Q1" s="611"/>
      <c r="R1" s="611"/>
      <c r="S1" s="611"/>
      <c r="T1" s="611"/>
    </row>
    <row r="2" spans="1:25" x14ac:dyDescent="0.2">
      <c r="A2" s="599" t="s">
        <v>8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</row>
    <row r="3" spans="1:25" x14ac:dyDescent="0.2">
      <c r="A3" s="599" t="s">
        <v>446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</row>
    <row r="4" spans="1:25" x14ac:dyDescent="0.2">
      <c r="A4" s="599" t="s">
        <v>165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1:25" x14ac:dyDescent="0.2">
      <c r="A5" s="599" t="s">
        <v>734</v>
      </c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1:25" x14ac:dyDescent="0.2">
      <c r="A6" s="612" t="s">
        <v>56</v>
      </c>
      <c r="B6" s="612"/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</row>
    <row r="7" spans="1:25" x14ac:dyDescent="0.2">
      <c r="A7" s="381"/>
      <c r="B7" s="381"/>
      <c r="C7" s="29"/>
      <c r="D7" s="217"/>
      <c r="E7" s="381"/>
      <c r="F7" s="381"/>
      <c r="G7" s="381"/>
      <c r="H7" s="381"/>
      <c r="I7" s="217"/>
      <c r="J7" s="381"/>
      <c r="K7" s="381"/>
      <c r="L7" s="381"/>
      <c r="M7" s="381"/>
      <c r="N7" s="217"/>
      <c r="O7" s="381"/>
      <c r="P7" s="381"/>
      <c r="Q7" s="381"/>
      <c r="R7" s="381"/>
      <c r="S7" s="381"/>
      <c r="T7" s="381"/>
    </row>
    <row r="8" spans="1:25" x14ac:dyDescent="0.2">
      <c r="A8" s="143" t="s">
        <v>447</v>
      </c>
      <c r="N8" s="218"/>
      <c r="O8" s="3"/>
      <c r="P8" s="3"/>
      <c r="Q8" s="3"/>
      <c r="R8" s="3"/>
      <c r="T8" s="3" t="s">
        <v>6</v>
      </c>
    </row>
    <row r="9" spans="1:25" s="1" customFormat="1" ht="13.15" customHeight="1" x14ac:dyDescent="0.25">
      <c r="A9" s="600" t="s">
        <v>22</v>
      </c>
      <c r="B9" s="610" t="s">
        <v>0</v>
      </c>
      <c r="C9" s="610" t="s">
        <v>570</v>
      </c>
      <c r="D9" s="613" t="s">
        <v>7</v>
      </c>
      <c r="E9" s="613"/>
      <c r="F9" s="613"/>
      <c r="G9" s="613"/>
      <c r="H9" s="613"/>
      <c r="I9" s="613"/>
      <c r="J9" s="613"/>
      <c r="K9" s="613"/>
      <c r="L9" s="613"/>
      <c r="M9" s="613"/>
      <c r="N9" s="613"/>
      <c r="O9" s="613"/>
      <c r="P9" s="613"/>
      <c r="Q9" s="613"/>
      <c r="R9" s="613"/>
      <c r="S9" s="613"/>
      <c r="T9" s="613"/>
      <c r="U9" s="630" t="s">
        <v>279</v>
      </c>
      <c r="V9" s="627" t="s">
        <v>413</v>
      </c>
      <c r="W9" s="96"/>
      <c r="Y9" s="40"/>
    </row>
    <row r="10" spans="1:25" s="1" customFormat="1" ht="29.25" customHeight="1" x14ac:dyDescent="0.25">
      <c r="A10" s="601"/>
      <c r="B10" s="610"/>
      <c r="C10" s="610"/>
      <c r="D10" s="613" t="s">
        <v>260</v>
      </c>
      <c r="E10" s="613"/>
      <c r="F10" s="613"/>
      <c r="G10" s="613"/>
      <c r="H10" s="613"/>
      <c r="I10" s="610" t="s">
        <v>25</v>
      </c>
      <c r="J10" s="613"/>
      <c r="K10" s="613"/>
      <c r="L10" s="613"/>
      <c r="M10" s="613"/>
      <c r="N10" s="610" t="s">
        <v>24</v>
      </c>
      <c r="O10" s="613"/>
      <c r="P10" s="613"/>
      <c r="Q10" s="613"/>
      <c r="R10" s="613"/>
      <c r="S10" s="610" t="s">
        <v>261</v>
      </c>
      <c r="T10" s="610" t="s">
        <v>262</v>
      </c>
      <c r="U10" s="630"/>
      <c r="V10" s="627"/>
      <c r="W10" s="96"/>
      <c r="Y10" s="40"/>
    </row>
    <row r="11" spans="1:25" s="1" customFormat="1" x14ac:dyDescent="0.25">
      <c r="A11" s="601"/>
      <c r="B11" s="610"/>
      <c r="C11" s="610"/>
      <c r="D11" s="613" t="s">
        <v>2</v>
      </c>
      <c r="E11" s="613" t="s">
        <v>12</v>
      </c>
      <c r="F11" s="613"/>
      <c r="G11" s="613"/>
      <c r="H11" s="613"/>
      <c r="I11" s="613" t="s">
        <v>2</v>
      </c>
      <c r="J11" s="613" t="s">
        <v>12</v>
      </c>
      <c r="K11" s="613"/>
      <c r="L11" s="613"/>
      <c r="M11" s="613"/>
      <c r="N11" s="613" t="s">
        <v>2</v>
      </c>
      <c r="O11" s="613" t="s">
        <v>12</v>
      </c>
      <c r="P11" s="613"/>
      <c r="Q11" s="613"/>
      <c r="R11" s="613"/>
      <c r="S11" s="610"/>
      <c r="T11" s="610"/>
      <c r="U11" s="630"/>
      <c r="V11" s="627"/>
      <c r="W11" s="96"/>
      <c r="Y11" s="40"/>
    </row>
    <row r="12" spans="1:25" s="1" customFormat="1" ht="62.25" customHeight="1" x14ac:dyDescent="0.25">
      <c r="A12" s="602"/>
      <c r="B12" s="610"/>
      <c r="C12" s="610"/>
      <c r="D12" s="613"/>
      <c r="E12" s="379" t="s">
        <v>3</v>
      </c>
      <c r="F12" s="379" t="s">
        <v>1</v>
      </c>
      <c r="G12" s="379" t="s">
        <v>13</v>
      </c>
      <c r="H12" s="379" t="s">
        <v>501</v>
      </c>
      <c r="I12" s="613"/>
      <c r="J12" s="379" t="s">
        <v>3</v>
      </c>
      <c r="K12" s="379" t="s">
        <v>1</v>
      </c>
      <c r="L12" s="379" t="s">
        <v>13</v>
      </c>
      <c r="M12" s="379" t="s">
        <v>501</v>
      </c>
      <c r="N12" s="613"/>
      <c r="O12" s="379" t="s">
        <v>3</v>
      </c>
      <c r="P12" s="379" t="s">
        <v>1</v>
      </c>
      <c r="Q12" s="379" t="s">
        <v>13</v>
      </c>
      <c r="R12" s="379" t="s">
        <v>501</v>
      </c>
      <c r="S12" s="610"/>
      <c r="T12" s="610"/>
      <c r="U12" s="630"/>
      <c r="V12" s="627"/>
      <c r="W12" s="96"/>
      <c r="Y12" s="40"/>
    </row>
    <row r="13" spans="1:25" x14ac:dyDescent="0.2">
      <c r="A13" s="4">
        <v>1</v>
      </c>
      <c r="B13" s="4">
        <v>2</v>
      </c>
      <c r="C13" s="4">
        <v>3</v>
      </c>
      <c r="D13" s="219">
        <v>4</v>
      </c>
      <c r="E13" s="4">
        <v>5</v>
      </c>
      <c r="F13" s="4">
        <v>6</v>
      </c>
      <c r="G13" s="4">
        <v>7</v>
      </c>
      <c r="H13" s="4">
        <v>8</v>
      </c>
      <c r="I13" s="219">
        <v>9</v>
      </c>
      <c r="J13" s="4">
        <v>10</v>
      </c>
      <c r="K13" s="4">
        <v>11</v>
      </c>
      <c r="L13" s="4">
        <v>12</v>
      </c>
      <c r="M13" s="4">
        <v>13</v>
      </c>
      <c r="N13" s="219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4">
        <v>20</v>
      </c>
      <c r="U13" s="630"/>
      <c r="V13" s="627"/>
    </row>
    <row r="14" spans="1:25" s="224" customFormat="1" ht="36" customHeight="1" x14ac:dyDescent="0.2">
      <c r="A14" s="206"/>
      <c r="B14" s="207" t="s">
        <v>571</v>
      </c>
      <c r="C14" s="220">
        <f t="shared" ref="C14:R14" si="0">C16+C44+C68+C77</f>
        <v>509727.71584999998</v>
      </c>
      <c r="D14" s="220">
        <f t="shared" si="0"/>
        <v>509727.71584999998</v>
      </c>
      <c r="E14" s="220">
        <f t="shared" si="0"/>
        <v>11119.4</v>
      </c>
      <c r="F14" s="220">
        <f t="shared" si="0"/>
        <v>498608.31585000001</v>
      </c>
      <c r="G14" s="220">
        <f t="shared" si="0"/>
        <v>0</v>
      </c>
      <c r="H14" s="220">
        <f t="shared" si="0"/>
        <v>0</v>
      </c>
      <c r="I14" s="220">
        <f t="shared" si="0"/>
        <v>492198.93381000002</v>
      </c>
      <c r="J14" s="220">
        <f t="shared" si="0"/>
        <v>10653.061949999999</v>
      </c>
      <c r="K14" s="220">
        <f t="shared" si="0"/>
        <v>481545.87186000001</v>
      </c>
      <c r="L14" s="220">
        <f t="shared" si="0"/>
        <v>0</v>
      </c>
      <c r="M14" s="220">
        <f t="shared" si="0"/>
        <v>0</v>
      </c>
      <c r="N14" s="220">
        <f t="shared" si="0"/>
        <v>492234.69426999998</v>
      </c>
      <c r="O14" s="220">
        <f t="shared" si="0"/>
        <v>10653.061949999999</v>
      </c>
      <c r="P14" s="220">
        <f t="shared" si="0"/>
        <v>481581.63231999998</v>
      </c>
      <c r="Q14" s="220">
        <f t="shared" si="0"/>
        <v>0</v>
      </c>
      <c r="R14" s="220">
        <f t="shared" si="0"/>
        <v>0</v>
      </c>
      <c r="S14" s="221">
        <f>I14/D14</f>
        <v>0.96599999999999997</v>
      </c>
      <c r="T14" s="221">
        <f>N14/D14</f>
        <v>0.96599999999999997</v>
      </c>
      <c r="U14" s="222"/>
      <c r="V14" s="223"/>
      <c r="X14" s="225"/>
    </row>
    <row r="15" spans="1:25" s="36" customFormat="1" ht="21.75" customHeight="1" x14ac:dyDescent="0.2">
      <c r="A15" s="614" t="s">
        <v>29</v>
      </c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6"/>
      <c r="U15" s="134"/>
      <c r="V15" s="91"/>
      <c r="W15" s="97"/>
      <c r="Y15" s="30"/>
    </row>
    <row r="16" spans="1:25" s="233" customFormat="1" ht="28.5" customHeight="1" x14ac:dyDescent="0.2">
      <c r="A16" s="226"/>
      <c r="B16" s="227" t="s">
        <v>572</v>
      </c>
      <c r="C16" s="220">
        <f t="shared" ref="C16:R16" si="1">C17+C22+C34</f>
        <v>216329.42757999999</v>
      </c>
      <c r="D16" s="220">
        <f t="shared" si="1"/>
        <v>216329.42757999999</v>
      </c>
      <c r="E16" s="220">
        <f t="shared" si="1"/>
        <v>10349.4</v>
      </c>
      <c r="F16" s="220">
        <f t="shared" si="1"/>
        <v>205980.02757999999</v>
      </c>
      <c r="G16" s="220">
        <f t="shared" si="1"/>
        <v>0</v>
      </c>
      <c r="H16" s="220">
        <f t="shared" si="1"/>
        <v>0</v>
      </c>
      <c r="I16" s="220">
        <f t="shared" si="1"/>
        <v>211273.42353999999</v>
      </c>
      <c r="J16" s="220">
        <f t="shared" si="1"/>
        <v>9883.0619499999993</v>
      </c>
      <c r="K16" s="220">
        <f t="shared" si="1"/>
        <v>201390.36158999999</v>
      </c>
      <c r="L16" s="220">
        <f t="shared" si="1"/>
        <v>0</v>
      </c>
      <c r="M16" s="220">
        <f t="shared" si="1"/>
        <v>0</v>
      </c>
      <c r="N16" s="220">
        <f t="shared" si="1"/>
        <v>211273.42353999999</v>
      </c>
      <c r="O16" s="220">
        <f t="shared" si="1"/>
        <v>9883.0619499999993</v>
      </c>
      <c r="P16" s="220">
        <f t="shared" si="1"/>
        <v>201390.36158999999</v>
      </c>
      <c r="Q16" s="220">
        <f t="shared" si="1"/>
        <v>0</v>
      </c>
      <c r="R16" s="220">
        <f t="shared" si="1"/>
        <v>0</v>
      </c>
      <c r="S16" s="228">
        <f t="shared" ref="S16:S24" si="2">I16/D16</f>
        <v>0.97699999999999998</v>
      </c>
      <c r="T16" s="228">
        <f t="shared" ref="T16:T24" si="3">N16/D16</f>
        <v>0.97699999999999998</v>
      </c>
      <c r="U16" s="229"/>
      <c r="V16" s="230"/>
      <c r="W16" s="231"/>
      <c r="X16" s="232"/>
    </row>
    <row r="17" spans="1:25" s="62" customFormat="1" ht="66" customHeight="1" x14ac:dyDescent="0.2">
      <c r="A17" s="41" t="s">
        <v>63</v>
      </c>
      <c r="B17" s="9" t="s">
        <v>166</v>
      </c>
      <c r="C17" s="34">
        <f>C18+C21</f>
        <v>206351.25067000001</v>
      </c>
      <c r="D17" s="34">
        <f t="shared" ref="D17:R17" si="4">D18+D21</f>
        <v>206351.25067000001</v>
      </c>
      <c r="E17" s="34">
        <f t="shared" si="4"/>
        <v>3877.92</v>
      </c>
      <c r="F17" s="34">
        <f t="shared" si="4"/>
        <v>202473.33067</v>
      </c>
      <c r="G17" s="34">
        <f t="shared" si="4"/>
        <v>0</v>
      </c>
      <c r="H17" s="34">
        <f t="shared" si="4"/>
        <v>0</v>
      </c>
      <c r="I17" s="34">
        <f t="shared" si="4"/>
        <v>202355.21100000001</v>
      </c>
      <c r="J17" s="34">
        <f t="shared" si="4"/>
        <v>3877.92</v>
      </c>
      <c r="K17" s="34">
        <f t="shared" si="4"/>
        <v>198477.291</v>
      </c>
      <c r="L17" s="34">
        <f t="shared" si="4"/>
        <v>0</v>
      </c>
      <c r="M17" s="34">
        <f t="shared" si="4"/>
        <v>0</v>
      </c>
      <c r="N17" s="34">
        <f t="shared" si="4"/>
        <v>202355.21100000001</v>
      </c>
      <c r="O17" s="34">
        <f t="shared" si="4"/>
        <v>3877.92</v>
      </c>
      <c r="P17" s="34">
        <f t="shared" si="4"/>
        <v>198477.291</v>
      </c>
      <c r="Q17" s="34">
        <f t="shared" si="4"/>
        <v>0</v>
      </c>
      <c r="R17" s="34">
        <f t="shared" si="4"/>
        <v>0</v>
      </c>
      <c r="S17" s="11">
        <f t="shared" si="2"/>
        <v>0.98099999999999998</v>
      </c>
      <c r="T17" s="11">
        <f t="shared" si="3"/>
        <v>0.98099999999999998</v>
      </c>
      <c r="U17" s="45"/>
      <c r="V17" s="61"/>
      <c r="W17" s="98"/>
    </row>
    <row r="18" spans="1:25" s="243" customFormat="1" ht="48" customHeight="1" x14ac:dyDescent="0.2">
      <c r="A18" s="234" t="s">
        <v>167</v>
      </c>
      <c r="B18" s="235" t="s">
        <v>168</v>
      </c>
      <c r="C18" s="236">
        <f>SUM(C19:C20)</f>
        <v>202473.33067</v>
      </c>
      <c r="D18" s="237">
        <f t="shared" ref="D18:R18" si="5">SUM(D19:D20)</f>
        <v>202473.33067</v>
      </c>
      <c r="E18" s="236">
        <f t="shared" si="5"/>
        <v>0</v>
      </c>
      <c r="F18" s="236">
        <f t="shared" si="5"/>
        <v>202473.33067</v>
      </c>
      <c r="G18" s="236">
        <f t="shared" si="5"/>
        <v>0</v>
      </c>
      <c r="H18" s="236">
        <f t="shared" si="5"/>
        <v>0</v>
      </c>
      <c r="I18" s="237">
        <f t="shared" si="5"/>
        <v>198477.291</v>
      </c>
      <c r="J18" s="236">
        <f t="shared" si="5"/>
        <v>0</v>
      </c>
      <c r="K18" s="236">
        <f>SUM(K19:K20)</f>
        <v>198477.291</v>
      </c>
      <c r="L18" s="236">
        <f t="shared" si="5"/>
        <v>0</v>
      </c>
      <c r="M18" s="236">
        <f t="shared" si="5"/>
        <v>0</v>
      </c>
      <c r="N18" s="237">
        <f t="shared" si="5"/>
        <v>198477.291</v>
      </c>
      <c r="O18" s="236">
        <f t="shared" si="5"/>
        <v>0</v>
      </c>
      <c r="P18" s="236">
        <f t="shared" si="5"/>
        <v>198477.291</v>
      </c>
      <c r="Q18" s="236">
        <f t="shared" si="5"/>
        <v>0</v>
      </c>
      <c r="R18" s="236">
        <f t="shared" si="5"/>
        <v>0</v>
      </c>
      <c r="S18" s="238">
        <f t="shared" si="2"/>
        <v>0.98</v>
      </c>
      <c r="T18" s="238">
        <f t="shared" si="3"/>
        <v>0.98</v>
      </c>
      <c r="U18" s="239"/>
      <c r="V18" s="240"/>
      <c r="W18" s="241"/>
      <c r="X18" s="242"/>
      <c r="Y18" s="242"/>
    </row>
    <row r="19" spans="1:25" s="2" customFormat="1" ht="46.5" customHeight="1" x14ac:dyDescent="0.2">
      <c r="A19" s="617"/>
      <c r="B19" s="8" t="s">
        <v>169</v>
      </c>
      <c r="C19" s="66">
        <v>201971.35735999999</v>
      </c>
      <c r="D19" s="244">
        <f>SUM(E19:H19)</f>
        <v>201971.35735999999</v>
      </c>
      <c r="E19" s="32">
        <v>0</v>
      </c>
      <c r="F19" s="66">
        <f>C19</f>
        <v>201971.35735999999</v>
      </c>
      <c r="G19" s="66">
        <v>0</v>
      </c>
      <c r="H19" s="32">
        <v>0</v>
      </c>
      <c r="I19" s="244">
        <f>SUM(J19:M19)</f>
        <v>198031.31539999999</v>
      </c>
      <c r="J19" s="32">
        <v>0</v>
      </c>
      <c r="K19" s="46">
        <v>198031.31539999999</v>
      </c>
      <c r="L19" s="46">
        <v>0</v>
      </c>
      <c r="M19" s="32">
        <v>0</v>
      </c>
      <c r="N19" s="244">
        <f>SUM(O19:R19)</f>
        <v>198031.31539999999</v>
      </c>
      <c r="O19" s="32">
        <f>J19</f>
        <v>0</v>
      </c>
      <c r="P19" s="46">
        <f>K19</f>
        <v>198031.31539999999</v>
      </c>
      <c r="Q19" s="46">
        <f>L19</f>
        <v>0</v>
      </c>
      <c r="R19" s="32">
        <f>M19</f>
        <v>0</v>
      </c>
      <c r="S19" s="12">
        <f t="shared" si="2"/>
        <v>0.98</v>
      </c>
      <c r="T19" s="12">
        <f t="shared" si="3"/>
        <v>0.98</v>
      </c>
      <c r="U19" s="39" t="s">
        <v>280</v>
      </c>
      <c r="V19" s="39" t="s">
        <v>280</v>
      </c>
    </row>
    <row r="20" spans="1:25" ht="41.25" customHeight="1" x14ac:dyDescent="0.2">
      <c r="A20" s="618"/>
      <c r="B20" s="8" t="s">
        <v>730</v>
      </c>
      <c r="C20" s="66">
        <v>501.97331000000003</v>
      </c>
      <c r="D20" s="244">
        <f>SUM(E20:H20)</f>
        <v>501.97331000000003</v>
      </c>
      <c r="E20" s="32">
        <v>0</v>
      </c>
      <c r="F20" s="46">
        <v>501.97331000000003</v>
      </c>
      <c r="G20" s="46">
        <v>0</v>
      </c>
      <c r="H20" s="32">
        <v>0</v>
      </c>
      <c r="I20" s="244">
        <f>SUM(J20:M20)</f>
        <v>445.97559999999999</v>
      </c>
      <c r="J20" s="32">
        <v>0</v>
      </c>
      <c r="K20" s="46">
        <v>445.97559999999999</v>
      </c>
      <c r="L20" s="46">
        <v>0</v>
      </c>
      <c r="M20" s="32">
        <v>0</v>
      </c>
      <c r="N20" s="244">
        <f>SUM(O20:R20)</f>
        <v>445.97559999999999</v>
      </c>
      <c r="O20" s="32">
        <v>0</v>
      </c>
      <c r="P20" s="46">
        <f>K20</f>
        <v>445.97559999999999</v>
      </c>
      <c r="Q20" s="46">
        <f>L20</f>
        <v>0</v>
      </c>
      <c r="R20" s="32">
        <v>0</v>
      </c>
      <c r="S20" s="12">
        <f t="shared" si="2"/>
        <v>0.88800000000000001</v>
      </c>
      <c r="T20" s="12">
        <f t="shared" si="3"/>
        <v>0.88800000000000001</v>
      </c>
      <c r="U20" s="39" t="s">
        <v>414</v>
      </c>
      <c r="V20" s="39" t="s">
        <v>483</v>
      </c>
      <c r="W20" s="2"/>
      <c r="X20" s="2"/>
    </row>
    <row r="21" spans="1:25" ht="98.25" customHeight="1" x14ac:dyDescent="0.2">
      <c r="A21" s="234" t="s">
        <v>374</v>
      </c>
      <c r="B21" s="245" t="s">
        <v>731</v>
      </c>
      <c r="C21" s="254">
        <v>3877.92</v>
      </c>
      <c r="D21" s="237">
        <f>SUM(E21:H21)</f>
        <v>3877.92</v>
      </c>
      <c r="E21" s="254">
        <v>3877.92</v>
      </c>
      <c r="F21" s="236">
        <v>0</v>
      </c>
      <c r="G21" s="236">
        <v>0</v>
      </c>
      <c r="H21" s="236">
        <v>0</v>
      </c>
      <c r="I21" s="237">
        <f>SUM(J21:M21)</f>
        <v>3877.92</v>
      </c>
      <c r="J21" s="236">
        <v>3877.92</v>
      </c>
      <c r="K21" s="236">
        <v>0</v>
      </c>
      <c r="L21" s="236">
        <v>0</v>
      </c>
      <c r="M21" s="236">
        <v>0</v>
      </c>
      <c r="N21" s="237">
        <f>SUM(O21:R21)</f>
        <v>3877.92</v>
      </c>
      <c r="O21" s="236">
        <f>J21</f>
        <v>3877.92</v>
      </c>
      <c r="P21" s="236">
        <v>0</v>
      </c>
      <c r="Q21" s="236">
        <v>0</v>
      </c>
      <c r="R21" s="236">
        <v>0</v>
      </c>
      <c r="S21" s="238">
        <f t="shared" si="2"/>
        <v>1</v>
      </c>
      <c r="T21" s="238">
        <f t="shared" si="3"/>
        <v>1</v>
      </c>
      <c r="U21" s="39" t="s">
        <v>414</v>
      </c>
      <c r="V21" s="380" t="s">
        <v>280</v>
      </c>
      <c r="W21" s="2"/>
      <c r="X21" s="2"/>
    </row>
    <row r="22" spans="1:25" s="64" customFormat="1" ht="61.5" customHeight="1" x14ac:dyDescent="0.2">
      <c r="A22" s="41" t="s">
        <v>170</v>
      </c>
      <c r="B22" s="9" t="s">
        <v>415</v>
      </c>
      <c r="C22" s="47">
        <f>C23+C32</f>
        <v>3356.89491</v>
      </c>
      <c r="D22" s="47">
        <f t="shared" ref="D22:R22" si="6">D23+D32</f>
        <v>3356.89491</v>
      </c>
      <c r="E22" s="47">
        <f t="shared" si="6"/>
        <v>0</v>
      </c>
      <c r="F22" s="47">
        <f t="shared" si="6"/>
        <v>3356.89491</v>
      </c>
      <c r="G22" s="47">
        <f t="shared" si="6"/>
        <v>0</v>
      </c>
      <c r="H22" s="47">
        <f t="shared" si="6"/>
        <v>0</v>
      </c>
      <c r="I22" s="47">
        <f t="shared" si="6"/>
        <v>2763.2685900000001</v>
      </c>
      <c r="J22" s="47">
        <f t="shared" si="6"/>
        <v>0</v>
      </c>
      <c r="K22" s="47">
        <f t="shared" si="6"/>
        <v>2763.2685900000001</v>
      </c>
      <c r="L22" s="47">
        <f t="shared" si="6"/>
        <v>0</v>
      </c>
      <c r="M22" s="47">
        <f t="shared" si="6"/>
        <v>0</v>
      </c>
      <c r="N22" s="47">
        <f t="shared" si="6"/>
        <v>2763.2685900000001</v>
      </c>
      <c r="O22" s="47">
        <f t="shared" si="6"/>
        <v>0</v>
      </c>
      <c r="P22" s="47">
        <f t="shared" si="6"/>
        <v>2763.2685900000001</v>
      </c>
      <c r="Q22" s="47">
        <f t="shared" si="6"/>
        <v>0</v>
      </c>
      <c r="R22" s="47">
        <f t="shared" si="6"/>
        <v>0</v>
      </c>
      <c r="S22" s="11">
        <f t="shared" si="2"/>
        <v>0.82299999999999995</v>
      </c>
      <c r="T22" s="11">
        <f t="shared" si="3"/>
        <v>0.82299999999999995</v>
      </c>
      <c r="U22" s="45"/>
      <c r="V22" s="63"/>
      <c r="W22" s="98"/>
      <c r="X22" s="62"/>
      <c r="Y22" s="62"/>
    </row>
    <row r="23" spans="1:25" s="243" customFormat="1" ht="51.75" customHeight="1" x14ac:dyDescent="0.2">
      <c r="A23" s="234" t="s">
        <v>171</v>
      </c>
      <c r="B23" s="245" t="s">
        <v>263</v>
      </c>
      <c r="C23" s="236">
        <f>SUM(C24:C31)</f>
        <v>2436.2527100000002</v>
      </c>
      <c r="D23" s="237">
        <f t="shared" ref="D23:R23" si="7">SUM(D24:D31)</f>
        <v>2436.2527100000002</v>
      </c>
      <c r="E23" s="236">
        <f t="shared" si="7"/>
        <v>0</v>
      </c>
      <c r="F23" s="236">
        <f t="shared" si="7"/>
        <v>2436.2527100000002</v>
      </c>
      <c r="G23" s="236">
        <f t="shared" si="7"/>
        <v>0</v>
      </c>
      <c r="H23" s="236">
        <f t="shared" si="7"/>
        <v>0</v>
      </c>
      <c r="I23" s="237">
        <f t="shared" si="7"/>
        <v>1842.7858900000001</v>
      </c>
      <c r="J23" s="236">
        <f t="shared" si="7"/>
        <v>0</v>
      </c>
      <c r="K23" s="236">
        <f t="shared" si="7"/>
        <v>1842.7858900000001</v>
      </c>
      <c r="L23" s="236">
        <f t="shared" si="7"/>
        <v>0</v>
      </c>
      <c r="M23" s="236">
        <f t="shared" si="7"/>
        <v>0</v>
      </c>
      <c r="N23" s="237">
        <f t="shared" si="7"/>
        <v>1842.7858900000001</v>
      </c>
      <c r="O23" s="236">
        <f t="shared" si="7"/>
        <v>0</v>
      </c>
      <c r="P23" s="236">
        <f t="shared" si="7"/>
        <v>1842.7858900000001</v>
      </c>
      <c r="Q23" s="236">
        <f t="shared" si="7"/>
        <v>0</v>
      </c>
      <c r="R23" s="236">
        <f t="shared" si="7"/>
        <v>0</v>
      </c>
      <c r="S23" s="238">
        <f t="shared" si="2"/>
        <v>0.75600000000000001</v>
      </c>
      <c r="T23" s="238">
        <f t="shared" si="3"/>
        <v>0.75600000000000001</v>
      </c>
      <c r="U23" s="239"/>
      <c r="V23" s="240"/>
      <c r="W23" s="241"/>
      <c r="X23" s="242"/>
      <c r="Y23" s="242"/>
    </row>
    <row r="24" spans="1:25" ht="31.5" customHeight="1" x14ac:dyDescent="0.2">
      <c r="A24" s="619"/>
      <c r="B24" s="65" t="s">
        <v>172</v>
      </c>
      <c r="C24" s="66">
        <v>534.65</v>
      </c>
      <c r="D24" s="244">
        <f t="shared" ref="D24:D35" si="8">SUM(E24:H24)</f>
        <v>534.65</v>
      </c>
      <c r="E24" s="32">
        <v>0</v>
      </c>
      <c r="F24" s="46">
        <v>534.65</v>
      </c>
      <c r="G24" s="66">
        <v>0</v>
      </c>
      <c r="H24" s="32">
        <v>0</v>
      </c>
      <c r="I24" s="244">
        <f t="shared" ref="I24:I31" si="9">SUM(J24:M24)</f>
        <v>469.24619000000001</v>
      </c>
      <c r="J24" s="32">
        <v>0</v>
      </c>
      <c r="K24" s="32">
        <v>469.24619000000001</v>
      </c>
      <c r="L24" s="32">
        <v>0</v>
      </c>
      <c r="M24" s="32">
        <v>0</v>
      </c>
      <c r="N24" s="244">
        <f t="shared" ref="N24:N31" si="10">SUM(O24:R24)</f>
        <v>469.24619000000001</v>
      </c>
      <c r="O24" s="32">
        <v>0</v>
      </c>
      <c r="P24" s="32">
        <f t="shared" ref="P24:P31" si="11">K24</f>
        <v>469.24619000000001</v>
      </c>
      <c r="Q24" s="32">
        <v>0</v>
      </c>
      <c r="R24" s="32">
        <v>0</v>
      </c>
      <c r="S24" s="12">
        <f t="shared" si="2"/>
        <v>0.878</v>
      </c>
      <c r="T24" s="12">
        <f t="shared" si="3"/>
        <v>0.878</v>
      </c>
      <c r="U24" s="39" t="s">
        <v>352</v>
      </c>
      <c r="V24" s="380" t="s">
        <v>419</v>
      </c>
      <c r="W24" s="100"/>
      <c r="X24" s="2"/>
    </row>
    <row r="25" spans="1:25" ht="24.75" customHeight="1" x14ac:dyDescent="0.2">
      <c r="A25" s="620"/>
      <c r="B25" s="65" t="s">
        <v>281</v>
      </c>
      <c r="C25" s="66">
        <v>36.375619999999998</v>
      </c>
      <c r="D25" s="244">
        <f t="shared" si="8"/>
        <v>36.375619999999998</v>
      </c>
      <c r="E25" s="32">
        <v>0</v>
      </c>
      <c r="F25" s="46">
        <v>36.375619999999998</v>
      </c>
      <c r="G25" s="66">
        <v>0</v>
      </c>
      <c r="H25" s="32">
        <v>0</v>
      </c>
      <c r="I25" s="244">
        <f t="shared" si="9"/>
        <v>0</v>
      </c>
      <c r="J25" s="32">
        <v>0</v>
      </c>
      <c r="K25" s="32">
        <v>0</v>
      </c>
      <c r="L25" s="32">
        <v>0</v>
      </c>
      <c r="M25" s="32">
        <v>0</v>
      </c>
      <c r="N25" s="244">
        <f t="shared" si="10"/>
        <v>0</v>
      </c>
      <c r="O25" s="32">
        <v>0</v>
      </c>
      <c r="P25" s="32">
        <f t="shared" si="11"/>
        <v>0</v>
      </c>
      <c r="Q25" s="32">
        <v>0</v>
      </c>
      <c r="R25" s="32">
        <v>0</v>
      </c>
      <c r="S25" s="12">
        <v>0</v>
      </c>
      <c r="T25" s="12">
        <v>0</v>
      </c>
      <c r="U25" s="39" t="s">
        <v>352</v>
      </c>
      <c r="V25" s="380" t="s">
        <v>419</v>
      </c>
      <c r="W25" s="100"/>
      <c r="X25" s="2"/>
    </row>
    <row r="26" spans="1:25" ht="35.25" customHeight="1" x14ac:dyDescent="0.2">
      <c r="A26" s="620"/>
      <c r="B26" s="65" t="s">
        <v>264</v>
      </c>
      <c r="C26" s="66">
        <v>716.78399999999999</v>
      </c>
      <c r="D26" s="244">
        <f t="shared" si="8"/>
        <v>716.78399999999999</v>
      </c>
      <c r="E26" s="32">
        <v>0</v>
      </c>
      <c r="F26" s="46">
        <v>716.78399999999999</v>
      </c>
      <c r="G26" s="66">
        <v>0</v>
      </c>
      <c r="H26" s="32">
        <v>0</v>
      </c>
      <c r="I26" s="244">
        <f t="shared" si="9"/>
        <v>633.20128</v>
      </c>
      <c r="J26" s="32">
        <v>0</v>
      </c>
      <c r="K26" s="32">
        <v>633.20128</v>
      </c>
      <c r="L26" s="32">
        <v>0</v>
      </c>
      <c r="M26" s="32">
        <v>0</v>
      </c>
      <c r="N26" s="244">
        <f t="shared" si="10"/>
        <v>633.20128</v>
      </c>
      <c r="O26" s="32">
        <v>0</v>
      </c>
      <c r="P26" s="32">
        <f t="shared" si="11"/>
        <v>633.20128</v>
      </c>
      <c r="Q26" s="32">
        <v>0</v>
      </c>
      <c r="R26" s="32">
        <v>0</v>
      </c>
      <c r="S26" s="12">
        <f>I26/D26</f>
        <v>0.88300000000000001</v>
      </c>
      <c r="T26" s="12">
        <f>N26/D26</f>
        <v>0.88300000000000001</v>
      </c>
      <c r="U26" s="39" t="s">
        <v>352</v>
      </c>
      <c r="V26" s="380" t="s">
        <v>419</v>
      </c>
      <c r="W26" s="74"/>
      <c r="X26" s="2"/>
    </row>
    <row r="27" spans="1:25" ht="18" customHeight="1" x14ac:dyDescent="0.2">
      <c r="A27" s="620"/>
      <c r="B27" s="65" t="s">
        <v>173</v>
      </c>
      <c r="C27" s="66">
        <v>35.466650000000001</v>
      </c>
      <c r="D27" s="244">
        <f t="shared" si="8"/>
        <v>35.466650000000001</v>
      </c>
      <c r="E27" s="32">
        <v>0</v>
      </c>
      <c r="F27" s="46">
        <v>35.466650000000001</v>
      </c>
      <c r="G27" s="66">
        <v>0</v>
      </c>
      <c r="H27" s="32">
        <v>0</v>
      </c>
      <c r="I27" s="244">
        <f t="shared" si="9"/>
        <v>35.15</v>
      </c>
      <c r="J27" s="32">
        <v>0</v>
      </c>
      <c r="K27" s="32">
        <v>35.15</v>
      </c>
      <c r="L27" s="32">
        <v>0</v>
      </c>
      <c r="M27" s="32">
        <v>0</v>
      </c>
      <c r="N27" s="244">
        <f t="shared" si="10"/>
        <v>35.15</v>
      </c>
      <c r="O27" s="32">
        <v>0</v>
      </c>
      <c r="P27" s="32">
        <f t="shared" si="11"/>
        <v>35.15</v>
      </c>
      <c r="Q27" s="32">
        <v>0</v>
      </c>
      <c r="R27" s="32">
        <v>0</v>
      </c>
      <c r="S27" s="12">
        <f>I27/D27</f>
        <v>0.99099999999999999</v>
      </c>
      <c r="T27" s="12">
        <f>N27/D27</f>
        <v>0.99099999999999999</v>
      </c>
      <c r="U27" s="39" t="s">
        <v>352</v>
      </c>
      <c r="V27" s="380" t="s">
        <v>419</v>
      </c>
      <c r="W27" s="100"/>
      <c r="X27" s="2"/>
    </row>
    <row r="28" spans="1:25" ht="20.25" customHeight="1" x14ac:dyDescent="0.2">
      <c r="A28" s="620"/>
      <c r="B28" s="65" t="s">
        <v>576</v>
      </c>
      <c r="C28" s="66">
        <v>30.688420000000001</v>
      </c>
      <c r="D28" s="244">
        <f t="shared" si="8"/>
        <v>30.688420000000001</v>
      </c>
      <c r="E28" s="32">
        <v>0</v>
      </c>
      <c r="F28" s="46">
        <f>C28</f>
        <v>30.688420000000001</v>
      </c>
      <c r="G28" s="66">
        <v>0</v>
      </c>
      <c r="H28" s="32">
        <v>0</v>
      </c>
      <c r="I28" s="244">
        <f t="shared" si="9"/>
        <v>30.688420000000001</v>
      </c>
      <c r="J28" s="32">
        <v>0</v>
      </c>
      <c r="K28" s="32">
        <v>30.688420000000001</v>
      </c>
      <c r="L28" s="32">
        <v>0</v>
      </c>
      <c r="M28" s="32">
        <v>0</v>
      </c>
      <c r="N28" s="244">
        <f t="shared" si="10"/>
        <v>30.688420000000001</v>
      </c>
      <c r="O28" s="32">
        <v>0</v>
      </c>
      <c r="P28" s="32">
        <f t="shared" si="11"/>
        <v>30.688420000000001</v>
      </c>
      <c r="Q28" s="32">
        <v>0</v>
      </c>
      <c r="R28" s="32">
        <v>0</v>
      </c>
      <c r="S28" s="12">
        <f>I28/D28</f>
        <v>1</v>
      </c>
      <c r="T28" s="12">
        <f>N28/D28</f>
        <v>1</v>
      </c>
      <c r="U28" s="39" t="s">
        <v>352</v>
      </c>
      <c r="V28" s="380" t="s">
        <v>352</v>
      </c>
      <c r="W28" s="100"/>
      <c r="X28" s="2"/>
    </row>
    <row r="29" spans="1:25" ht="33.75" customHeight="1" x14ac:dyDescent="0.2">
      <c r="A29" s="620"/>
      <c r="B29" s="65" t="s">
        <v>577</v>
      </c>
      <c r="C29" s="66">
        <v>39</v>
      </c>
      <c r="D29" s="244">
        <f t="shared" si="8"/>
        <v>39</v>
      </c>
      <c r="E29" s="32">
        <v>0</v>
      </c>
      <c r="F29" s="46">
        <v>39</v>
      </c>
      <c r="G29" s="66">
        <v>0</v>
      </c>
      <c r="H29" s="32">
        <v>0</v>
      </c>
      <c r="I29" s="244">
        <f t="shared" si="9"/>
        <v>4.5</v>
      </c>
      <c r="J29" s="32">
        <v>0</v>
      </c>
      <c r="K29" s="32">
        <v>4.5</v>
      </c>
      <c r="L29" s="32">
        <v>0</v>
      </c>
      <c r="M29" s="32">
        <v>0</v>
      </c>
      <c r="N29" s="244">
        <f t="shared" si="10"/>
        <v>4.5</v>
      </c>
      <c r="O29" s="32">
        <v>0</v>
      </c>
      <c r="P29" s="32">
        <f t="shared" si="11"/>
        <v>4.5</v>
      </c>
      <c r="Q29" s="32">
        <v>0</v>
      </c>
      <c r="R29" s="32">
        <v>0</v>
      </c>
      <c r="S29" s="12">
        <f>I29/D29</f>
        <v>0.115</v>
      </c>
      <c r="T29" s="12">
        <f>N29/D29</f>
        <v>0.115</v>
      </c>
      <c r="U29" s="39" t="s">
        <v>352</v>
      </c>
      <c r="V29" s="380" t="s">
        <v>352</v>
      </c>
      <c r="W29" s="100"/>
      <c r="X29" s="2"/>
    </row>
    <row r="30" spans="1:25" ht="57.75" customHeight="1" x14ac:dyDescent="0.2">
      <c r="A30" s="621"/>
      <c r="B30" s="67" t="s">
        <v>282</v>
      </c>
      <c r="C30" s="66">
        <v>835</v>
      </c>
      <c r="D30" s="244">
        <f>SUM(E30:H30)</f>
        <v>835</v>
      </c>
      <c r="E30" s="32">
        <v>0</v>
      </c>
      <c r="F30" s="46">
        <v>835</v>
      </c>
      <c r="G30" s="66">
        <v>0</v>
      </c>
      <c r="H30" s="32">
        <v>0</v>
      </c>
      <c r="I30" s="244">
        <f t="shared" si="9"/>
        <v>670</v>
      </c>
      <c r="J30" s="32">
        <v>0</v>
      </c>
      <c r="K30" s="32">
        <v>670</v>
      </c>
      <c r="L30" s="32">
        <v>0</v>
      </c>
      <c r="M30" s="32">
        <v>0</v>
      </c>
      <c r="N30" s="244">
        <f t="shared" si="10"/>
        <v>670</v>
      </c>
      <c r="O30" s="32">
        <v>0</v>
      </c>
      <c r="P30" s="32">
        <f t="shared" si="11"/>
        <v>670</v>
      </c>
      <c r="Q30" s="32">
        <v>0</v>
      </c>
      <c r="R30" s="32">
        <v>0</v>
      </c>
      <c r="S30" s="12">
        <f>I30/D30</f>
        <v>0.80200000000000005</v>
      </c>
      <c r="T30" s="12">
        <f>N30/D30</f>
        <v>0.80200000000000005</v>
      </c>
      <c r="U30" s="39" t="s">
        <v>352</v>
      </c>
      <c r="V30" s="380" t="s">
        <v>352</v>
      </c>
      <c r="W30" s="100"/>
      <c r="X30" s="2"/>
    </row>
    <row r="31" spans="1:25" ht="135.75" customHeight="1" x14ac:dyDescent="0.2">
      <c r="A31" s="383"/>
      <c r="B31" s="246" t="s">
        <v>743</v>
      </c>
      <c r="C31" s="66">
        <v>208.28801999999999</v>
      </c>
      <c r="D31" s="244">
        <f t="shared" si="8"/>
        <v>208.28801999999999</v>
      </c>
      <c r="E31" s="32">
        <v>0</v>
      </c>
      <c r="F31" s="46">
        <v>208.28801999999999</v>
      </c>
      <c r="G31" s="66">
        <v>0</v>
      </c>
      <c r="H31" s="32">
        <v>0</v>
      </c>
      <c r="I31" s="244">
        <f t="shared" si="9"/>
        <v>0</v>
      </c>
      <c r="J31" s="32">
        <v>0</v>
      </c>
      <c r="K31" s="32">
        <v>0</v>
      </c>
      <c r="L31" s="32">
        <v>0</v>
      </c>
      <c r="M31" s="32">
        <v>0</v>
      </c>
      <c r="N31" s="244">
        <f t="shared" si="10"/>
        <v>0</v>
      </c>
      <c r="O31" s="32">
        <v>0</v>
      </c>
      <c r="P31" s="32">
        <f t="shared" si="11"/>
        <v>0</v>
      </c>
      <c r="Q31" s="32">
        <v>0</v>
      </c>
      <c r="R31" s="32">
        <v>0</v>
      </c>
      <c r="S31" s="12">
        <v>0</v>
      </c>
      <c r="T31" s="12">
        <v>0</v>
      </c>
      <c r="U31" s="39" t="s">
        <v>352</v>
      </c>
      <c r="V31" s="380" t="s">
        <v>352</v>
      </c>
      <c r="W31" s="100"/>
      <c r="X31" s="2"/>
    </row>
    <row r="32" spans="1:25" s="249" customFormat="1" ht="72" customHeight="1" x14ac:dyDescent="0.2">
      <c r="A32" s="234" t="s">
        <v>174</v>
      </c>
      <c r="B32" s="247" t="s">
        <v>175</v>
      </c>
      <c r="C32" s="236">
        <f>C33</f>
        <v>920.6422</v>
      </c>
      <c r="D32" s="237">
        <f t="shared" ref="D32:R32" si="12">D33</f>
        <v>920.6422</v>
      </c>
      <c r="E32" s="236">
        <f t="shared" si="12"/>
        <v>0</v>
      </c>
      <c r="F32" s="236">
        <f t="shared" si="12"/>
        <v>920.6422</v>
      </c>
      <c r="G32" s="236">
        <f t="shared" si="12"/>
        <v>0</v>
      </c>
      <c r="H32" s="236">
        <f t="shared" si="12"/>
        <v>0</v>
      </c>
      <c r="I32" s="237">
        <f t="shared" si="12"/>
        <v>920.48270000000002</v>
      </c>
      <c r="J32" s="236">
        <f t="shared" si="12"/>
        <v>0</v>
      </c>
      <c r="K32" s="236">
        <f t="shared" si="12"/>
        <v>920.48270000000002</v>
      </c>
      <c r="L32" s="236">
        <f t="shared" si="12"/>
        <v>0</v>
      </c>
      <c r="M32" s="236">
        <f t="shared" si="12"/>
        <v>0</v>
      </c>
      <c r="N32" s="237">
        <f t="shared" si="12"/>
        <v>920.48270000000002</v>
      </c>
      <c r="O32" s="236">
        <f t="shared" si="12"/>
        <v>0</v>
      </c>
      <c r="P32" s="236">
        <f t="shared" si="12"/>
        <v>920.48270000000002</v>
      </c>
      <c r="Q32" s="236">
        <f t="shared" si="12"/>
        <v>0</v>
      </c>
      <c r="R32" s="236">
        <f t="shared" si="12"/>
        <v>0</v>
      </c>
      <c r="S32" s="238">
        <f t="shared" ref="S32:S39" si="13">I32/D32</f>
        <v>1</v>
      </c>
      <c r="T32" s="238">
        <f t="shared" ref="T32:T39" si="14">N32/D32</f>
        <v>1</v>
      </c>
      <c r="U32" s="239"/>
      <c r="V32" s="240"/>
      <c r="W32" s="241"/>
      <c r="X32" s="248"/>
      <c r="Y32" s="248"/>
    </row>
    <row r="33" spans="1:25" ht="74.25" customHeight="1" x14ac:dyDescent="0.2">
      <c r="A33" s="56"/>
      <c r="B33" s="8" t="s">
        <v>176</v>
      </c>
      <c r="C33" s="31">
        <v>920.6422</v>
      </c>
      <c r="D33" s="244">
        <f t="shared" si="8"/>
        <v>920.6422</v>
      </c>
      <c r="E33" s="32">
        <v>0</v>
      </c>
      <c r="F33" s="46">
        <v>920.6422</v>
      </c>
      <c r="G33" s="32">
        <v>0</v>
      </c>
      <c r="H33" s="32">
        <v>0</v>
      </c>
      <c r="I33" s="244">
        <f t="shared" ref="I33" si="15">SUM(J33:M33)</f>
        <v>920.48270000000002</v>
      </c>
      <c r="J33" s="32">
        <v>0</v>
      </c>
      <c r="K33" s="46">
        <v>920.48270000000002</v>
      </c>
      <c r="L33" s="32">
        <v>0</v>
      </c>
      <c r="M33" s="32">
        <v>0</v>
      </c>
      <c r="N33" s="244">
        <f t="shared" ref="N33" si="16">SUM(O33:R33)</f>
        <v>920.48270000000002</v>
      </c>
      <c r="O33" s="32">
        <v>0</v>
      </c>
      <c r="P33" s="32">
        <f>K33</f>
        <v>920.48270000000002</v>
      </c>
      <c r="Q33" s="32">
        <v>0</v>
      </c>
      <c r="R33" s="32">
        <v>0</v>
      </c>
      <c r="S33" s="12">
        <f t="shared" si="13"/>
        <v>1</v>
      </c>
      <c r="T33" s="12">
        <f t="shared" si="14"/>
        <v>1</v>
      </c>
      <c r="U33" s="39" t="s">
        <v>353</v>
      </c>
      <c r="V33" s="39" t="s">
        <v>353</v>
      </c>
      <c r="W33" s="2"/>
      <c r="X33" s="2"/>
    </row>
    <row r="34" spans="1:25" s="37" customFormat="1" ht="45.75" customHeight="1" x14ac:dyDescent="0.2">
      <c r="A34" s="41" t="s">
        <v>177</v>
      </c>
      <c r="B34" s="48" t="s">
        <v>178</v>
      </c>
      <c r="C34" s="34">
        <f t="shared" ref="C34:R34" si="17">SUM(C35:C42)</f>
        <v>6621.2820000000002</v>
      </c>
      <c r="D34" s="34">
        <f>SUM(D35:D42)</f>
        <v>6621.2820000000002</v>
      </c>
      <c r="E34" s="34">
        <f t="shared" si="17"/>
        <v>6471.48</v>
      </c>
      <c r="F34" s="34">
        <f t="shared" si="17"/>
        <v>149.80199999999999</v>
      </c>
      <c r="G34" s="34">
        <f t="shared" si="17"/>
        <v>0</v>
      </c>
      <c r="H34" s="34">
        <f t="shared" si="17"/>
        <v>0</v>
      </c>
      <c r="I34" s="34">
        <f t="shared" si="17"/>
        <v>6154.9439499999999</v>
      </c>
      <c r="J34" s="34">
        <f t="shared" si="17"/>
        <v>6005.1419500000002</v>
      </c>
      <c r="K34" s="34">
        <f t="shared" si="17"/>
        <v>149.80199999999999</v>
      </c>
      <c r="L34" s="34">
        <f t="shared" si="17"/>
        <v>0</v>
      </c>
      <c r="M34" s="34">
        <f t="shared" si="17"/>
        <v>0</v>
      </c>
      <c r="N34" s="34">
        <f t="shared" si="17"/>
        <v>6154.9439499999999</v>
      </c>
      <c r="O34" s="34">
        <f t="shared" si="17"/>
        <v>6005.1419500000002</v>
      </c>
      <c r="P34" s="34">
        <f t="shared" si="17"/>
        <v>149.80199999999999</v>
      </c>
      <c r="Q34" s="34">
        <f t="shared" si="17"/>
        <v>0</v>
      </c>
      <c r="R34" s="34">
        <f t="shared" si="17"/>
        <v>0</v>
      </c>
      <c r="S34" s="11">
        <f t="shared" si="13"/>
        <v>0.93</v>
      </c>
      <c r="T34" s="11">
        <f t="shared" si="14"/>
        <v>0.93</v>
      </c>
      <c r="U34" s="45"/>
      <c r="V34" s="63"/>
      <c r="W34" s="42"/>
      <c r="X34" s="42"/>
      <c r="Y34" s="42"/>
    </row>
    <row r="35" spans="1:25" ht="69.75" customHeight="1" x14ac:dyDescent="0.2">
      <c r="A35" s="56" t="s">
        <v>179</v>
      </c>
      <c r="B35" s="68" t="s">
        <v>180</v>
      </c>
      <c r="C35" s="66">
        <v>4</v>
      </c>
      <c r="D35" s="244">
        <f t="shared" si="8"/>
        <v>4</v>
      </c>
      <c r="E35" s="32">
        <v>4</v>
      </c>
      <c r="F35" s="32">
        <v>0</v>
      </c>
      <c r="G35" s="32">
        <v>0</v>
      </c>
      <c r="H35" s="32">
        <v>0</v>
      </c>
      <c r="I35" s="244">
        <f t="shared" ref="I35" si="18">SUM(J35:M35)</f>
        <v>4</v>
      </c>
      <c r="J35" s="32">
        <v>4</v>
      </c>
      <c r="K35" s="32">
        <v>0</v>
      </c>
      <c r="L35" s="32">
        <v>0</v>
      </c>
      <c r="M35" s="32">
        <v>0</v>
      </c>
      <c r="N35" s="244">
        <f t="shared" ref="N35" si="19">SUM(O35:R35)</f>
        <v>4</v>
      </c>
      <c r="O35" s="32">
        <f>J35</f>
        <v>4</v>
      </c>
      <c r="P35" s="32">
        <f>K35</f>
        <v>0</v>
      </c>
      <c r="Q35" s="32">
        <v>0</v>
      </c>
      <c r="R35" s="32">
        <v>0</v>
      </c>
      <c r="S35" s="12">
        <f t="shared" si="13"/>
        <v>1</v>
      </c>
      <c r="T35" s="12">
        <f t="shared" si="14"/>
        <v>1</v>
      </c>
      <c r="U35" s="380" t="s">
        <v>353</v>
      </c>
      <c r="V35" s="380" t="s">
        <v>353</v>
      </c>
      <c r="W35" s="100"/>
      <c r="X35" s="2"/>
    </row>
    <row r="36" spans="1:25" ht="85.5" customHeight="1" x14ac:dyDescent="0.2">
      <c r="A36" s="56" t="s">
        <v>716</v>
      </c>
      <c r="B36" s="68" t="s">
        <v>578</v>
      </c>
      <c r="C36" s="31">
        <v>1893.2</v>
      </c>
      <c r="D36" s="244">
        <f>SUM(E36:H36)</f>
        <v>1893.2</v>
      </c>
      <c r="E36" s="31">
        <f>C36</f>
        <v>1893.2</v>
      </c>
      <c r="F36" s="32">
        <v>0</v>
      </c>
      <c r="G36" s="32">
        <v>0</v>
      </c>
      <c r="H36" s="32">
        <v>0</v>
      </c>
      <c r="I36" s="244">
        <f>SUM(J36:M36)</f>
        <v>1657.1107400000001</v>
      </c>
      <c r="J36" s="32">
        <v>1657.1107400000001</v>
      </c>
      <c r="K36" s="32">
        <v>0</v>
      </c>
      <c r="L36" s="32">
        <v>0</v>
      </c>
      <c r="M36" s="32">
        <v>0</v>
      </c>
      <c r="N36" s="244">
        <f>SUM(O36:R36)</f>
        <v>1657.1107400000001</v>
      </c>
      <c r="O36" s="32">
        <f>J36</f>
        <v>1657.1107400000001</v>
      </c>
      <c r="P36" s="32">
        <v>0</v>
      </c>
      <c r="Q36" s="32">
        <v>0</v>
      </c>
      <c r="R36" s="32">
        <v>0</v>
      </c>
      <c r="S36" s="12">
        <f t="shared" si="13"/>
        <v>0.875</v>
      </c>
      <c r="T36" s="12">
        <f t="shared" si="14"/>
        <v>0.875</v>
      </c>
      <c r="U36" s="380" t="s">
        <v>354</v>
      </c>
      <c r="V36" s="380" t="s">
        <v>280</v>
      </c>
      <c r="W36" s="2"/>
      <c r="X36" s="2"/>
    </row>
    <row r="37" spans="1:25" ht="96.75" customHeight="1" x14ac:dyDescent="0.2">
      <c r="A37" s="56" t="s">
        <v>717</v>
      </c>
      <c r="B37" s="68" t="s">
        <v>718</v>
      </c>
      <c r="C37" s="31">
        <v>23</v>
      </c>
      <c r="D37" s="244">
        <f>SUM(E37:H37)</f>
        <v>23</v>
      </c>
      <c r="E37" s="31">
        <v>0</v>
      </c>
      <c r="F37" s="32">
        <v>23</v>
      </c>
      <c r="G37" s="32">
        <v>0</v>
      </c>
      <c r="H37" s="32">
        <v>0</v>
      </c>
      <c r="I37" s="244">
        <f>SUM(J37:M37)</f>
        <v>23</v>
      </c>
      <c r="J37" s="32">
        <v>0</v>
      </c>
      <c r="K37" s="32">
        <v>23</v>
      </c>
      <c r="L37" s="32">
        <v>0</v>
      </c>
      <c r="M37" s="32">
        <v>0</v>
      </c>
      <c r="N37" s="244">
        <f>SUM(O37:R37)</f>
        <v>23</v>
      </c>
      <c r="O37" s="32">
        <v>0</v>
      </c>
      <c r="P37" s="32">
        <v>23</v>
      </c>
      <c r="Q37" s="32">
        <v>0</v>
      </c>
      <c r="R37" s="32">
        <v>0</v>
      </c>
      <c r="S37" s="12">
        <f t="shared" si="13"/>
        <v>1</v>
      </c>
      <c r="T37" s="12">
        <f t="shared" si="14"/>
        <v>1</v>
      </c>
      <c r="U37" s="380" t="s">
        <v>354</v>
      </c>
      <c r="V37" s="380" t="s">
        <v>280</v>
      </c>
      <c r="W37" s="2"/>
      <c r="X37" s="2"/>
    </row>
    <row r="38" spans="1:25" ht="95.25" customHeight="1" x14ac:dyDescent="0.2">
      <c r="A38" s="56" t="s">
        <v>719</v>
      </c>
      <c r="B38" s="68" t="s">
        <v>580</v>
      </c>
      <c r="C38" s="66">
        <v>4318.2</v>
      </c>
      <c r="D38" s="244">
        <f>SUM(E38:H38)</f>
        <v>4318.2</v>
      </c>
      <c r="E38" s="32">
        <f>C38</f>
        <v>4318.2</v>
      </c>
      <c r="F38" s="32">
        <v>0</v>
      </c>
      <c r="G38" s="32">
        <v>0</v>
      </c>
      <c r="H38" s="32">
        <v>0</v>
      </c>
      <c r="I38" s="244">
        <f>SUM(J38:M38)</f>
        <v>4291.9512100000002</v>
      </c>
      <c r="J38" s="32">
        <v>4291.9512100000002</v>
      </c>
      <c r="K38" s="32">
        <v>0</v>
      </c>
      <c r="L38" s="32">
        <v>0</v>
      </c>
      <c r="M38" s="32">
        <v>0</v>
      </c>
      <c r="N38" s="244">
        <f>SUM(O38:R38)</f>
        <v>4291.9512100000002</v>
      </c>
      <c r="O38" s="32">
        <f>J38</f>
        <v>4291.9512100000002</v>
      </c>
      <c r="P38" s="32">
        <v>0</v>
      </c>
      <c r="Q38" s="32">
        <v>0</v>
      </c>
      <c r="R38" s="32">
        <v>0</v>
      </c>
      <c r="S38" s="12">
        <f t="shared" si="13"/>
        <v>0.99399999999999999</v>
      </c>
      <c r="T38" s="12">
        <f t="shared" si="14"/>
        <v>0.99399999999999999</v>
      </c>
      <c r="U38" s="380" t="s">
        <v>355</v>
      </c>
      <c r="V38" s="380" t="s">
        <v>280</v>
      </c>
      <c r="W38" s="2"/>
      <c r="X38" s="2"/>
    </row>
    <row r="39" spans="1:25" ht="111" customHeight="1" x14ac:dyDescent="0.2">
      <c r="A39" s="56" t="s">
        <v>720</v>
      </c>
      <c r="B39" s="68" t="s">
        <v>744</v>
      </c>
      <c r="C39" s="66">
        <v>55.552</v>
      </c>
      <c r="D39" s="244">
        <f>SUM(E39:H39)</f>
        <v>55.552</v>
      </c>
      <c r="E39" s="32">
        <v>0</v>
      </c>
      <c r="F39" s="32">
        <f>C39</f>
        <v>55.552</v>
      </c>
      <c r="G39" s="32">
        <v>0</v>
      </c>
      <c r="H39" s="32">
        <v>0</v>
      </c>
      <c r="I39" s="244">
        <f>SUM(J39:M39)</f>
        <v>55.552</v>
      </c>
      <c r="J39" s="32">
        <v>0</v>
      </c>
      <c r="K39" s="32">
        <v>55.552</v>
      </c>
      <c r="L39" s="32">
        <v>0</v>
      </c>
      <c r="M39" s="32">
        <v>0</v>
      </c>
      <c r="N39" s="244">
        <f>SUM(O39:R39)</f>
        <v>55.552</v>
      </c>
      <c r="O39" s="32">
        <v>0</v>
      </c>
      <c r="P39" s="32">
        <v>55.552</v>
      </c>
      <c r="Q39" s="32">
        <v>0</v>
      </c>
      <c r="R39" s="32">
        <v>0</v>
      </c>
      <c r="S39" s="12">
        <f t="shared" si="13"/>
        <v>1</v>
      </c>
      <c r="T39" s="12">
        <f t="shared" si="14"/>
        <v>1</v>
      </c>
      <c r="U39" s="380" t="s">
        <v>745</v>
      </c>
      <c r="V39" s="380"/>
      <c r="W39" s="2"/>
      <c r="X39" s="2"/>
    </row>
    <row r="40" spans="1:25" ht="111" customHeight="1" x14ac:dyDescent="0.2">
      <c r="A40" s="56" t="s">
        <v>722</v>
      </c>
      <c r="B40" s="68" t="s">
        <v>579</v>
      </c>
      <c r="C40" s="66">
        <v>204</v>
      </c>
      <c r="D40" s="244">
        <f>SUM(E40:H40)</f>
        <v>204</v>
      </c>
      <c r="E40" s="32">
        <v>204</v>
      </c>
      <c r="F40" s="32">
        <v>0</v>
      </c>
      <c r="G40" s="32">
        <v>0</v>
      </c>
      <c r="H40" s="32">
        <v>0</v>
      </c>
      <c r="I40" s="244">
        <f>SUM(J40:M40)</f>
        <v>0</v>
      </c>
      <c r="J40" s="32">
        <v>0</v>
      </c>
      <c r="K40" s="32">
        <v>0</v>
      </c>
      <c r="L40" s="32">
        <v>0</v>
      </c>
      <c r="M40" s="32">
        <v>0</v>
      </c>
      <c r="N40" s="244">
        <f>SUM(O40:R40)</f>
        <v>0</v>
      </c>
      <c r="O40" s="32">
        <v>0</v>
      </c>
      <c r="P40" s="32">
        <v>0</v>
      </c>
      <c r="Q40" s="32">
        <v>0</v>
      </c>
      <c r="R40" s="32">
        <v>0</v>
      </c>
      <c r="S40" s="12">
        <v>0</v>
      </c>
      <c r="T40" s="12">
        <v>0</v>
      </c>
      <c r="U40" s="380" t="s">
        <v>437</v>
      </c>
      <c r="V40" s="380" t="s">
        <v>721</v>
      </c>
      <c r="W40" s="100"/>
      <c r="X40" s="2"/>
    </row>
    <row r="41" spans="1:25" ht="19.5" customHeight="1" x14ac:dyDescent="0.2">
      <c r="A41" s="56" t="s">
        <v>732</v>
      </c>
      <c r="B41" s="68" t="s">
        <v>484</v>
      </c>
      <c r="C41" s="66">
        <v>71.25</v>
      </c>
      <c r="D41" s="244">
        <f t="shared" ref="D41:D42" si="20">SUM(E41:H41)</f>
        <v>71.25</v>
      </c>
      <c r="E41" s="32">
        <v>0</v>
      </c>
      <c r="F41" s="32">
        <f>C41</f>
        <v>71.25</v>
      </c>
      <c r="G41" s="32">
        <v>0</v>
      </c>
      <c r="H41" s="32">
        <v>0</v>
      </c>
      <c r="I41" s="244">
        <f t="shared" ref="I41:I42" si="21">SUM(J41:M41)</f>
        <v>71.25</v>
      </c>
      <c r="J41" s="32">
        <v>0</v>
      </c>
      <c r="K41" s="32">
        <v>71.25</v>
      </c>
      <c r="L41" s="32">
        <v>0</v>
      </c>
      <c r="M41" s="32">
        <v>0</v>
      </c>
      <c r="N41" s="244">
        <f t="shared" ref="N41:N42" si="22">SUM(O41:R41)</f>
        <v>71.25</v>
      </c>
      <c r="O41" s="32">
        <f>J41</f>
        <v>0</v>
      </c>
      <c r="P41" s="32">
        <f t="shared" ref="P41:Q42" si="23">K41</f>
        <v>71.25</v>
      </c>
      <c r="Q41" s="32">
        <f t="shared" si="23"/>
        <v>0</v>
      </c>
      <c r="R41" s="32">
        <f>M41</f>
        <v>0</v>
      </c>
      <c r="S41" s="12">
        <f>I41/D41</f>
        <v>1</v>
      </c>
      <c r="T41" s="12">
        <f>N41/D41</f>
        <v>1</v>
      </c>
      <c r="U41" s="380" t="s">
        <v>746</v>
      </c>
      <c r="V41" s="380" t="s">
        <v>280</v>
      </c>
      <c r="W41" s="2"/>
      <c r="X41" s="2"/>
    </row>
    <row r="42" spans="1:25" ht="99" customHeight="1" x14ac:dyDescent="0.2">
      <c r="A42" s="56" t="s">
        <v>747</v>
      </c>
      <c r="B42" s="68" t="s">
        <v>731</v>
      </c>
      <c r="C42" s="66">
        <v>52.08</v>
      </c>
      <c r="D42" s="244">
        <f t="shared" si="20"/>
        <v>52.08</v>
      </c>
      <c r="E42" s="32">
        <v>52.08</v>
      </c>
      <c r="F42" s="32">
        <v>0</v>
      </c>
      <c r="G42" s="32">
        <v>0</v>
      </c>
      <c r="H42" s="32">
        <v>0</v>
      </c>
      <c r="I42" s="244">
        <f t="shared" si="21"/>
        <v>52.08</v>
      </c>
      <c r="J42" s="32">
        <v>52.08</v>
      </c>
      <c r="K42" s="32">
        <v>0</v>
      </c>
      <c r="L42" s="32">
        <v>0</v>
      </c>
      <c r="M42" s="32">
        <v>0</v>
      </c>
      <c r="N42" s="244">
        <f t="shared" si="22"/>
        <v>52.08</v>
      </c>
      <c r="O42" s="32">
        <f>J42</f>
        <v>52.08</v>
      </c>
      <c r="P42" s="32">
        <f t="shared" si="23"/>
        <v>0</v>
      </c>
      <c r="Q42" s="32">
        <f t="shared" si="23"/>
        <v>0</v>
      </c>
      <c r="R42" s="32">
        <f>M42</f>
        <v>0</v>
      </c>
      <c r="S42" s="12">
        <f>I42/D42</f>
        <v>1</v>
      </c>
      <c r="T42" s="12">
        <f>N42/D42</f>
        <v>1</v>
      </c>
      <c r="U42" s="380" t="s">
        <v>280</v>
      </c>
      <c r="V42" s="380" t="s">
        <v>280</v>
      </c>
      <c r="W42" s="2"/>
      <c r="X42" s="2"/>
    </row>
    <row r="43" spans="1:25" ht="24.75" customHeight="1" x14ac:dyDescent="0.2">
      <c r="A43" s="622" t="s">
        <v>30</v>
      </c>
      <c r="B43" s="623"/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623"/>
      <c r="N43" s="623"/>
      <c r="O43" s="623"/>
      <c r="P43" s="623"/>
      <c r="Q43" s="623"/>
      <c r="R43" s="623"/>
      <c r="S43" s="623"/>
      <c r="T43" s="624"/>
      <c r="X43" s="2"/>
    </row>
    <row r="44" spans="1:25" s="251" customFormat="1" ht="33.75" customHeight="1" x14ac:dyDescent="0.25">
      <c r="A44" s="226"/>
      <c r="B44" s="227" t="s">
        <v>574</v>
      </c>
      <c r="C44" s="220">
        <f t="shared" ref="C44:R44" si="24">C63+C59+C50+C45</f>
        <v>177690.41428</v>
      </c>
      <c r="D44" s="220">
        <f t="shared" si="24"/>
        <v>177690.41428</v>
      </c>
      <c r="E44" s="220">
        <f t="shared" si="24"/>
        <v>0</v>
      </c>
      <c r="F44" s="220">
        <f t="shared" si="24"/>
        <v>177690.41428</v>
      </c>
      <c r="G44" s="220">
        <f t="shared" si="24"/>
        <v>0</v>
      </c>
      <c r="H44" s="220">
        <f t="shared" si="24"/>
        <v>0</v>
      </c>
      <c r="I44" s="220">
        <f t="shared" si="24"/>
        <v>174209.53336999999</v>
      </c>
      <c r="J44" s="220">
        <f t="shared" si="24"/>
        <v>0</v>
      </c>
      <c r="K44" s="220">
        <f t="shared" si="24"/>
        <v>174209.53336999999</v>
      </c>
      <c r="L44" s="220">
        <f t="shared" si="24"/>
        <v>0</v>
      </c>
      <c r="M44" s="220">
        <f t="shared" si="24"/>
        <v>0</v>
      </c>
      <c r="N44" s="220">
        <f t="shared" si="24"/>
        <v>174209.53336999999</v>
      </c>
      <c r="O44" s="220">
        <f t="shared" si="24"/>
        <v>0</v>
      </c>
      <c r="P44" s="220">
        <f t="shared" si="24"/>
        <v>174209.53336999999</v>
      </c>
      <c r="Q44" s="220">
        <f t="shared" si="24"/>
        <v>0</v>
      </c>
      <c r="R44" s="220">
        <f t="shared" si="24"/>
        <v>0</v>
      </c>
      <c r="S44" s="228">
        <f t="shared" ref="S44:S56" si="25">I44/D44</f>
        <v>0.98</v>
      </c>
      <c r="T44" s="228">
        <f t="shared" ref="T44:T56" si="26">N44/D44</f>
        <v>0.98</v>
      </c>
      <c r="U44" s="250"/>
      <c r="V44" s="377"/>
    </row>
    <row r="45" spans="1:25" s="37" customFormat="1" ht="58.5" customHeight="1" x14ac:dyDescent="0.2">
      <c r="A45" s="41" t="s">
        <v>181</v>
      </c>
      <c r="B45" s="48" t="s">
        <v>182</v>
      </c>
      <c r="C45" s="34">
        <f>C46</f>
        <v>19631.874690000001</v>
      </c>
      <c r="D45" s="34">
        <f t="shared" ref="D45:R45" si="27">D46</f>
        <v>19631.874690000001</v>
      </c>
      <c r="E45" s="34">
        <f t="shared" si="27"/>
        <v>0</v>
      </c>
      <c r="F45" s="34">
        <f t="shared" si="27"/>
        <v>19631.874690000001</v>
      </c>
      <c r="G45" s="34">
        <f t="shared" si="27"/>
        <v>0</v>
      </c>
      <c r="H45" s="34">
        <f t="shared" si="27"/>
        <v>0</v>
      </c>
      <c r="I45" s="34">
        <f t="shared" si="27"/>
        <v>19059.153249999999</v>
      </c>
      <c r="J45" s="34">
        <f t="shared" si="27"/>
        <v>0</v>
      </c>
      <c r="K45" s="34">
        <f t="shared" si="27"/>
        <v>19059.153249999999</v>
      </c>
      <c r="L45" s="34">
        <f t="shared" si="27"/>
        <v>0</v>
      </c>
      <c r="M45" s="34">
        <f t="shared" si="27"/>
        <v>0</v>
      </c>
      <c r="N45" s="34">
        <f t="shared" si="27"/>
        <v>19059.153249999999</v>
      </c>
      <c r="O45" s="34">
        <f t="shared" si="27"/>
        <v>0</v>
      </c>
      <c r="P45" s="34">
        <f t="shared" si="27"/>
        <v>19059.153249999999</v>
      </c>
      <c r="Q45" s="34">
        <f t="shared" si="27"/>
        <v>0</v>
      </c>
      <c r="R45" s="34">
        <f t="shared" si="27"/>
        <v>0</v>
      </c>
      <c r="S45" s="44">
        <f t="shared" si="25"/>
        <v>0.97099999999999997</v>
      </c>
      <c r="T45" s="44">
        <f t="shared" si="26"/>
        <v>0.97099999999999997</v>
      </c>
      <c r="U45" s="45"/>
      <c r="V45" s="63"/>
      <c r="W45" s="42"/>
      <c r="X45" s="42"/>
      <c r="Y45" s="42"/>
    </row>
    <row r="46" spans="1:25" s="249" customFormat="1" ht="49.5" customHeight="1" x14ac:dyDescent="0.2">
      <c r="A46" s="234" t="s">
        <v>183</v>
      </c>
      <c r="B46" s="235" t="s">
        <v>416</v>
      </c>
      <c r="C46" s="236">
        <f>SUM(C47:C49)</f>
        <v>19631.874690000001</v>
      </c>
      <c r="D46" s="237">
        <f t="shared" ref="D46:R46" si="28">SUM(D47:D49)</f>
        <v>19631.874690000001</v>
      </c>
      <c r="E46" s="236">
        <f t="shared" si="28"/>
        <v>0</v>
      </c>
      <c r="F46" s="236">
        <f t="shared" si="28"/>
        <v>19631.874690000001</v>
      </c>
      <c r="G46" s="236">
        <f t="shared" si="28"/>
        <v>0</v>
      </c>
      <c r="H46" s="236">
        <f t="shared" si="28"/>
        <v>0</v>
      </c>
      <c r="I46" s="237">
        <f t="shared" si="28"/>
        <v>19059.153249999999</v>
      </c>
      <c r="J46" s="236">
        <f t="shared" si="28"/>
        <v>0</v>
      </c>
      <c r="K46" s="236">
        <f t="shared" si="28"/>
        <v>19059.153249999999</v>
      </c>
      <c r="L46" s="236">
        <f t="shared" si="28"/>
        <v>0</v>
      </c>
      <c r="M46" s="236">
        <f t="shared" si="28"/>
        <v>0</v>
      </c>
      <c r="N46" s="237">
        <f t="shared" si="28"/>
        <v>19059.153249999999</v>
      </c>
      <c r="O46" s="236">
        <f t="shared" si="28"/>
        <v>0</v>
      </c>
      <c r="P46" s="236">
        <f t="shared" si="28"/>
        <v>19059.153249999999</v>
      </c>
      <c r="Q46" s="236">
        <f t="shared" si="28"/>
        <v>0</v>
      </c>
      <c r="R46" s="236">
        <f t="shared" si="28"/>
        <v>0</v>
      </c>
      <c r="S46" s="238">
        <f t="shared" si="25"/>
        <v>0.97099999999999997</v>
      </c>
      <c r="T46" s="238">
        <f t="shared" si="26"/>
        <v>0.97099999999999997</v>
      </c>
      <c r="U46" s="239"/>
      <c r="V46" s="240"/>
      <c r="W46" s="248"/>
      <c r="X46" s="248"/>
      <c r="Y46" s="248"/>
    </row>
    <row r="47" spans="1:25" ht="63" customHeight="1" x14ac:dyDescent="0.2">
      <c r="A47" s="382"/>
      <c r="B47" s="8" t="s">
        <v>184</v>
      </c>
      <c r="C47" s="31">
        <v>1725.04566</v>
      </c>
      <c r="D47" s="244">
        <f t="shared" ref="D47:D49" si="29">SUM(E47:H47)</f>
        <v>1725.04566</v>
      </c>
      <c r="E47" s="32">
        <v>0</v>
      </c>
      <c r="F47" s="32">
        <v>1725.04566</v>
      </c>
      <c r="G47" s="31">
        <v>0</v>
      </c>
      <c r="H47" s="32">
        <v>0</v>
      </c>
      <c r="I47" s="244">
        <f t="shared" ref="I47:I49" si="30">SUM(J47:M47)</f>
        <v>1313.86915</v>
      </c>
      <c r="J47" s="32">
        <v>0</v>
      </c>
      <c r="K47" s="32">
        <v>1313.86915</v>
      </c>
      <c r="L47" s="32">
        <v>0</v>
      </c>
      <c r="M47" s="32">
        <v>0</v>
      </c>
      <c r="N47" s="244">
        <f t="shared" ref="N47:N49" si="31">SUM(O47:R47)</f>
        <v>1313.86915</v>
      </c>
      <c r="O47" s="32">
        <v>0</v>
      </c>
      <c r="P47" s="32">
        <f>K47</f>
        <v>1313.86915</v>
      </c>
      <c r="Q47" s="32">
        <v>0</v>
      </c>
      <c r="R47" s="32">
        <v>0</v>
      </c>
      <c r="S47" s="12">
        <f t="shared" si="25"/>
        <v>0.76200000000000001</v>
      </c>
      <c r="T47" s="12">
        <f t="shared" si="26"/>
        <v>0.76200000000000001</v>
      </c>
      <c r="U47" s="380" t="s">
        <v>283</v>
      </c>
      <c r="V47" s="380" t="s">
        <v>283</v>
      </c>
      <c r="W47" s="2"/>
      <c r="X47" s="2"/>
    </row>
    <row r="48" spans="1:25" ht="46.5" customHeight="1" x14ac:dyDescent="0.2">
      <c r="A48" s="382"/>
      <c r="B48" s="8" t="s">
        <v>185</v>
      </c>
      <c r="C48" s="31">
        <v>5234.9267499999996</v>
      </c>
      <c r="D48" s="244">
        <f t="shared" si="29"/>
        <v>5234.9267499999996</v>
      </c>
      <c r="E48" s="32">
        <v>0</v>
      </c>
      <c r="F48" s="32">
        <v>5234.9267499999996</v>
      </c>
      <c r="G48" s="31">
        <v>0</v>
      </c>
      <c r="H48" s="32">
        <v>0</v>
      </c>
      <c r="I48" s="244">
        <f t="shared" si="30"/>
        <v>5084.6717600000002</v>
      </c>
      <c r="J48" s="32">
        <v>0</v>
      </c>
      <c r="K48" s="32">
        <v>5084.6717600000002</v>
      </c>
      <c r="L48" s="32">
        <v>0</v>
      </c>
      <c r="M48" s="32">
        <v>0</v>
      </c>
      <c r="N48" s="244">
        <f t="shared" si="31"/>
        <v>5084.6717600000002</v>
      </c>
      <c r="O48" s="32">
        <v>0</v>
      </c>
      <c r="P48" s="32">
        <f>K48</f>
        <v>5084.6717600000002</v>
      </c>
      <c r="Q48" s="32">
        <v>0</v>
      </c>
      <c r="R48" s="32">
        <v>0</v>
      </c>
      <c r="S48" s="12">
        <f t="shared" si="25"/>
        <v>0.97099999999999997</v>
      </c>
      <c r="T48" s="12">
        <f t="shared" si="26"/>
        <v>0.97099999999999997</v>
      </c>
      <c r="U48" s="380" t="s">
        <v>283</v>
      </c>
      <c r="V48" s="380" t="s">
        <v>283</v>
      </c>
      <c r="W48" s="2"/>
      <c r="X48" s="2"/>
    </row>
    <row r="49" spans="1:25" ht="74.25" customHeight="1" x14ac:dyDescent="0.2">
      <c r="A49" s="382"/>
      <c r="B49" s="8" t="s">
        <v>417</v>
      </c>
      <c r="C49" s="31">
        <v>12671.90228</v>
      </c>
      <c r="D49" s="244">
        <f t="shared" si="29"/>
        <v>12671.90228</v>
      </c>
      <c r="E49" s="32">
        <v>0</v>
      </c>
      <c r="F49" s="32">
        <v>12671.90228</v>
      </c>
      <c r="G49" s="31">
        <v>0</v>
      </c>
      <c r="H49" s="32">
        <v>0</v>
      </c>
      <c r="I49" s="244">
        <f t="shared" si="30"/>
        <v>12660.61234</v>
      </c>
      <c r="J49" s="32">
        <v>0</v>
      </c>
      <c r="K49" s="32">
        <v>12660.61234</v>
      </c>
      <c r="L49" s="32">
        <v>0</v>
      </c>
      <c r="M49" s="32">
        <v>0</v>
      </c>
      <c r="N49" s="244">
        <f t="shared" si="31"/>
        <v>12660.61234</v>
      </c>
      <c r="O49" s="32">
        <f>J49</f>
        <v>0</v>
      </c>
      <c r="P49" s="32">
        <f t="shared" ref="P49:R49" si="32">K49</f>
        <v>12660.61234</v>
      </c>
      <c r="Q49" s="32">
        <f t="shared" si="32"/>
        <v>0</v>
      </c>
      <c r="R49" s="32">
        <f t="shared" si="32"/>
        <v>0</v>
      </c>
      <c r="S49" s="12">
        <f t="shared" si="25"/>
        <v>0.999</v>
      </c>
      <c r="T49" s="12">
        <f t="shared" si="26"/>
        <v>0.999</v>
      </c>
      <c r="U49" s="380" t="s">
        <v>283</v>
      </c>
      <c r="V49" s="380" t="s">
        <v>283</v>
      </c>
      <c r="W49" s="2"/>
      <c r="X49" s="2"/>
    </row>
    <row r="50" spans="1:25" s="64" customFormat="1" ht="81.75" customHeight="1" x14ac:dyDescent="0.2">
      <c r="A50" s="41" t="s">
        <v>188</v>
      </c>
      <c r="B50" s="35" t="s">
        <v>189</v>
      </c>
      <c r="C50" s="34">
        <f>C51</f>
        <v>1766.7144000000001</v>
      </c>
      <c r="D50" s="34">
        <f t="shared" ref="D50:R50" si="33">D51</f>
        <v>1766.7144000000001</v>
      </c>
      <c r="E50" s="34">
        <f t="shared" si="33"/>
        <v>0</v>
      </c>
      <c r="F50" s="34">
        <f t="shared" si="33"/>
        <v>1766.7144000000001</v>
      </c>
      <c r="G50" s="34">
        <f t="shared" si="33"/>
        <v>0</v>
      </c>
      <c r="H50" s="34">
        <f t="shared" si="33"/>
        <v>0</v>
      </c>
      <c r="I50" s="34">
        <f t="shared" si="33"/>
        <v>1333.56116</v>
      </c>
      <c r="J50" s="34">
        <f t="shared" si="33"/>
        <v>0</v>
      </c>
      <c r="K50" s="34">
        <f t="shared" si="33"/>
        <v>1333.56116</v>
      </c>
      <c r="L50" s="34">
        <f t="shared" si="33"/>
        <v>0</v>
      </c>
      <c r="M50" s="34">
        <f t="shared" si="33"/>
        <v>0</v>
      </c>
      <c r="N50" s="34">
        <f t="shared" si="33"/>
        <v>1333.56116</v>
      </c>
      <c r="O50" s="34">
        <f t="shared" si="33"/>
        <v>0</v>
      </c>
      <c r="P50" s="34">
        <f t="shared" si="33"/>
        <v>1333.56116</v>
      </c>
      <c r="Q50" s="34">
        <f t="shared" si="33"/>
        <v>0</v>
      </c>
      <c r="R50" s="34">
        <f t="shared" si="33"/>
        <v>0</v>
      </c>
      <c r="S50" s="11">
        <f t="shared" si="25"/>
        <v>0.755</v>
      </c>
      <c r="T50" s="11">
        <f t="shared" si="26"/>
        <v>0.755</v>
      </c>
      <c r="U50" s="45"/>
      <c r="V50" s="63"/>
      <c r="W50" s="98"/>
      <c r="X50" s="62"/>
      <c r="Y50" s="62"/>
    </row>
    <row r="51" spans="1:25" s="243" customFormat="1" ht="32.25" customHeight="1" x14ac:dyDescent="0.2">
      <c r="A51" s="234" t="s">
        <v>190</v>
      </c>
      <c r="B51" s="235" t="s">
        <v>191</v>
      </c>
      <c r="C51" s="236">
        <f t="shared" ref="C51:R51" si="34">SUM(C52:C58)</f>
        <v>1766.7144000000001</v>
      </c>
      <c r="D51" s="237">
        <f t="shared" si="34"/>
        <v>1766.7144000000001</v>
      </c>
      <c r="E51" s="236">
        <f t="shared" si="34"/>
        <v>0</v>
      </c>
      <c r="F51" s="236">
        <f t="shared" si="34"/>
        <v>1766.7144000000001</v>
      </c>
      <c r="G51" s="236">
        <f t="shared" si="34"/>
        <v>0</v>
      </c>
      <c r="H51" s="236">
        <f t="shared" si="34"/>
        <v>0</v>
      </c>
      <c r="I51" s="237">
        <f t="shared" si="34"/>
        <v>1333.56116</v>
      </c>
      <c r="J51" s="236">
        <f t="shared" si="34"/>
        <v>0</v>
      </c>
      <c r="K51" s="236">
        <f t="shared" si="34"/>
        <v>1333.56116</v>
      </c>
      <c r="L51" s="236">
        <f t="shared" si="34"/>
        <v>0</v>
      </c>
      <c r="M51" s="236">
        <f t="shared" si="34"/>
        <v>0</v>
      </c>
      <c r="N51" s="237">
        <f t="shared" si="34"/>
        <v>1333.56116</v>
      </c>
      <c r="O51" s="236">
        <f t="shared" si="34"/>
        <v>0</v>
      </c>
      <c r="P51" s="236">
        <f t="shared" si="34"/>
        <v>1333.56116</v>
      </c>
      <c r="Q51" s="236">
        <f t="shared" si="34"/>
        <v>0</v>
      </c>
      <c r="R51" s="236">
        <f t="shared" si="34"/>
        <v>0</v>
      </c>
      <c r="S51" s="238">
        <f t="shared" si="25"/>
        <v>0.755</v>
      </c>
      <c r="T51" s="238">
        <f t="shared" si="26"/>
        <v>0.755</v>
      </c>
      <c r="U51" s="239"/>
      <c r="V51" s="240"/>
      <c r="W51" s="241"/>
      <c r="X51" s="242"/>
      <c r="Y51" s="242"/>
    </row>
    <row r="52" spans="1:25" ht="45.75" customHeight="1" x14ac:dyDescent="0.2">
      <c r="A52" s="625"/>
      <c r="B52" s="65" t="s">
        <v>192</v>
      </c>
      <c r="C52" s="32">
        <v>267.65111999999999</v>
      </c>
      <c r="D52" s="244">
        <f t="shared" ref="D52:D58" si="35">SUM(E52:H52)</f>
        <v>267.65111999999999</v>
      </c>
      <c r="E52" s="32">
        <v>0</v>
      </c>
      <c r="F52" s="32">
        <v>267.65111999999999</v>
      </c>
      <c r="G52" s="32">
        <v>0</v>
      </c>
      <c r="H52" s="32">
        <v>0</v>
      </c>
      <c r="I52" s="244">
        <f t="shared" ref="I52:I58" si="36">SUM(J52:M52)</f>
        <v>240</v>
      </c>
      <c r="J52" s="32">
        <v>0</v>
      </c>
      <c r="K52" s="32">
        <v>240</v>
      </c>
      <c r="L52" s="32">
        <v>0</v>
      </c>
      <c r="M52" s="32">
        <v>0</v>
      </c>
      <c r="N52" s="244">
        <f t="shared" ref="N52:N58" si="37">SUM(O52:R52)</f>
        <v>240</v>
      </c>
      <c r="O52" s="32">
        <f>J52</f>
        <v>0</v>
      </c>
      <c r="P52" s="32">
        <f t="shared" ref="P52:R58" si="38">K52</f>
        <v>240</v>
      </c>
      <c r="Q52" s="32">
        <f t="shared" si="38"/>
        <v>0</v>
      </c>
      <c r="R52" s="32">
        <f t="shared" si="38"/>
        <v>0</v>
      </c>
      <c r="S52" s="12">
        <f t="shared" si="25"/>
        <v>0.89700000000000002</v>
      </c>
      <c r="T52" s="12">
        <f t="shared" si="26"/>
        <v>0.89700000000000002</v>
      </c>
      <c r="U52" s="380" t="s">
        <v>418</v>
      </c>
      <c r="V52" s="380" t="s">
        <v>419</v>
      </c>
      <c r="W52" s="100"/>
      <c r="X52" s="2"/>
    </row>
    <row r="53" spans="1:25" ht="57.75" customHeight="1" x14ac:dyDescent="0.2">
      <c r="A53" s="626"/>
      <c r="B53" s="69" t="s">
        <v>193</v>
      </c>
      <c r="C53" s="32">
        <v>458.50725</v>
      </c>
      <c r="D53" s="244">
        <f t="shared" si="35"/>
        <v>458.50725</v>
      </c>
      <c r="E53" s="32">
        <v>0</v>
      </c>
      <c r="F53" s="32">
        <v>458.50725</v>
      </c>
      <c r="G53" s="32">
        <v>0</v>
      </c>
      <c r="H53" s="32">
        <v>0</v>
      </c>
      <c r="I53" s="244">
        <f t="shared" si="36"/>
        <v>413</v>
      </c>
      <c r="J53" s="32">
        <v>0</v>
      </c>
      <c r="K53" s="32">
        <v>413</v>
      </c>
      <c r="L53" s="32">
        <v>0</v>
      </c>
      <c r="M53" s="32">
        <v>0</v>
      </c>
      <c r="N53" s="244">
        <f t="shared" si="37"/>
        <v>413</v>
      </c>
      <c r="O53" s="32">
        <f t="shared" ref="O53:O58" si="39">J53</f>
        <v>0</v>
      </c>
      <c r="P53" s="32">
        <f t="shared" si="38"/>
        <v>413</v>
      </c>
      <c r="Q53" s="32">
        <f t="shared" si="38"/>
        <v>0</v>
      </c>
      <c r="R53" s="32">
        <f t="shared" si="38"/>
        <v>0</v>
      </c>
      <c r="S53" s="12">
        <f t="shared" si="25"/>
        <v>0.90100000000000002</v>
      </c>
      <c r="T53" s="12">
        <f t="shared" si="26"/>
        <v>0.90100000000000002</v>
      </c>
      <c r="U53" s="380" t="s">
        <v>418</v>
      </c>
      <c r="V53" s="380" t="s">
        <v>419</v>
      </c>
      <c r="W53" s="100"/>
      <c r="X53" s="2"/>
    </row>
    <row r="54" spans="1:25" ht="30" customHeight="1" x14ac:dyDescent="0.2">
      <c r="A54" s="626"/>
      <c r="B54" s="65" t="s">
        <v>194</v>
      </c>
      <c r="C54" s="70">
        <v>49.980249999999998</v>
      </c>
      <c r="D54" s="244">
        <f t="shared" si="35"/>
        <v>49.980249999999998</v>
      </c>
      <c r="E54" s="32">
        <v>0</v>
      </c>
      <c r="F54" s="32">
        <v>49.980249999999998</v>
      </c>
      <c r="G54" s="32">
        <v>0</v>
      </c>
      <c r="H54" s="32">
        <v>0</v>
      </c>
      <c r="I54" s="244">
        <f t="shared" si="36"/>
        <v>18</v>
      </c>
      <c r="J54" s="32">
        <v>0</v>
      </c>
      <c r="K54" s="32">
        <v>18</v>
      </c>
      <c r="L54" s="32">
        <v>0</v>
      </c>
      <c r="M54" s="32">
        <v>0</v>
      </c>
      <c r="N54" s="244">
        <f t="shared" si="37"/>
        <v>18</v>
      </c>
      <c r="O54" s="32">
        <f t="shared" si="39"/>
        <v>0</v>
      </c>
      <c r="P54" s="32">
        <f t="shared" si="38"/>
        <v>18</v>
      </c>
      <c r="Q54" s="32">
        <f t="shared" si="38"/>
        <v>0</v>
      </c>
      <c r="R54" s="32">
        <f t="shared" si="38"/>
        <v>0</v>
      </c>
      <c r="S54" s="12">
        <f t="shared" si="25"/>
        <v>0.36</v>
      </c>
      <c r="T54" s="12">
        <f t="shared" si="26"/>
        <v>0.36</v>
      </c>
      <c r="U54" s="39" t="s">
        <v>352</v>
      </c>
      <c r="V54" s="380" t="s">
        <v>419</v>
      </c>
      <c r="W54" s="100"/>
      <c r="X54" s="2"/>
    </row>
    <row r="55" spans="1:25" ht="20.25" customHeight="1" x14ac:dyDescent="0.2">
      <c r="A55" s="626"/>
      <c r="B55" s="65" t="s">
        <v>195</v>
      </c>
      <c r="C55" s="70">
        <v>329.19977999999998</v>
      </c>
      <c r="D55" s="244">
        <f t="shared" si="35"/>
        <v>329.19977999999998</v>
      </c>
      <c r="E55" s="32">
        <v>0</v>
      </c>
      <c r="F55" s="32">
        <v>329.19977999999998</v>
      </c>
      <c r="G55" s="32">
        <v>0</v>
      </c>
      <c r="H55" s="32">
        <v>0</v>
      </c>
      <c r="I55" s="244">
        <f t="shared" si="36"/>
        <v>329.19977999999998</v>
      </c>
      <c r="J55" s="32">
        <v>0</v>
      </c>
      <c r="K55" s="32">
        <v>329.19977999999998</v>
      </c>
      <c r="L55" s="32">
        <v>0</v>
      </c>
      <c r="M55" s="32">
        <v>0</v>
      </c>
      <c r="N55" s="244">
        <f t="shared" si="37"/>
        <v>329.19977999999998</v>
      </c>
      <c r="O55" s="32">
        <f t="shared" si="39"/>
        <v>0</v>
      </c>
      <c r="P55" s="32">
        <f t="shared" si="38"/>
        <v>329.19977999999998</v>
      </c>
      <c r="Q55" s="32">
        <f t="shared" si="38"/>
        <v>0</v>
      </c>
      <c r="R55" s="32">
        <f t="shared" si="38"/>
        <v>0</v>
      </c>
      <c r="S55" s="12">
        <f t="shared" si="25"/>
        <v>1</v>
      </c>
      <c r="T55" s="12">
        <f t="shared" si="26"/>
        <v>1</v>
      </c>
      <c r="U55" s="39" t="s">
        <v>352</v>
      </c>
      <c r="V55" s="380" t="s">
        <v>419</v>
      </c>
      <c r="W55" s="100"/>
      <c r="X55" s="2"/>
    </row>
    <row r="56" spans="1:25" ht="60.75" customHeight="1" x14ac:dyDescent="0.2">
      <c r="A56" s="626"/>
      <c r="B56" s="65" t="s">
        <v>196</v>
      </c>
      <c r="C56" s="70">
        <v>253.376</v>
      </c>
      <c r="D56" s="244">
        <f t="shared" si="35"/>
        <v>253.376</v>
      </c>
      <c r="E56" s="32">
        <v>0</v>
      </c>
      <c r="F56" s="32">
        <v>253.376</v>
      </c>
      <c r="G56" s="32">
        <v>0</v>
      </c>
      <c r="H56" s="32">
        <v>0</v>
      </c>
      <c r="I56" s="244">
        <f t="shared" si="36"/>
        <v>123.36138</v>
      </c>
      <c r="J56" s="32">
        <v>0</v>
      </c>
      <c r="K56" s="32">
        <v>123.36138</v>
      </c>
      <c r="L56" s="32">
        <v>0</v>
      </c>
      <c r="M56" s="32">
        <v>0</v>
      </c>
      <c r="N56" s="244">
        <f t="shared" si="37"/>
        <v>123.36138</v>
      </c>
      <c r="O56" s="32">
        <f t="shared" si="39"/>
        <v>0</v>
      </c>
      <c r="P56" s="32">
        <f t="shared" si="38"/>
        <v>123.36138</v>
      </c>
      <c r="Q56" s="32">
        <f t="shared" si="38"/>
        <v>0</v>
      </c>
      <c r="R56" s="32">
        <f t="shared" si="38"/>
        <v>0</v>
      </c>
      <c r="S56" s="12">
        <f t="shared" si="25"/>
        <v>0.48699999999999999</v>
      </c>
      <c r="T56" s="12">
        <f t="shared" si="26"/>
        <v>0.48699999999999999</v>
      </c>
      <c r="U56" s="39" t="s">
        <v>352</v>
      </c>
      <c r="V56" s="380" t="s">
        <v>419</v>
      </c>
      <c r="W56" s="100"/>
      <c r="X56" s="2"/>
    </row>
    <row r="57" spans="1:25" ht="35.25" customHeight="1" x14ac:dyDescent="0.2">
      <c r="A57" s="626"/>
      <c r="B57" s="65" t="s">
        <v>509</v>
      </c>
      <c r="C57" s="70">
        <v>48</v>
      </c>
      <c r="D57" s="244">
        <f t="shared" si="35"/>
        <v>48</v>
      </c>
      <c r="E57" s="32">
        <v>0</v>
      </c>
      <c r="F57" s="32">
        <v>48</v>
      </c>
      <c r="G57" s="32">
        <v>0</v>
      </c>
      <c r="H57" s="32">
        <v>0</v>
      </c>
      <c r="I57" s="244">
        <f t="shared" si="36"/>
        <v>0</v>
      </c>
      <c r="J57" s="32">
        <v>0</v>
      </c>
      <c r="K57" s="32">
        <v>0</v>
      </c>
      <c r="L57" s="32">
        <v>0</v>
      </c>
      <c r="M57" s="32">
        <v>0</v>
      </c>
      <c r="N57" s="244">
        <f t="shared" si="37"/>
        <v>0</v>
      </c>
      <c r="O57" s="32">
        <f t="shared" si="39"/>
        <v>0</v>
      </c>
      <c r="P57" s="32">
        <f t="shared" si="38"/>
        <v>0</v>
      </c>
      <c r="Q57" s="32">
        <f t="shared" si="38"/>
        <v>0</v>
      </c>
      <c r="R57" s="32">
        <f t="shared" si="38"/>
        <v>0</v>
      </c>
      <c r="S57" s="12">
        <v>0</v>
      </c>
      <c r="T57" s="12">
        <v>0</v>
      </c>
      <c r="U57" s="39" t="s">
        <v>352</v>
      </c>
      <c r="V57" s="380" t="s">
        <v>419</v>
      </c>
      <c r="W57" s="100"/>
      <c r="X57" s="2"/>
    </row>
    <row r="58" spans="1:25" ht="57.75" customHeight="1" x14ac:dyDescent="0.2">
      <c r="A58" s="626"/>
      <c r="B58" s="252" t="s">
        <v>581</v>
      </c>
      <c r="C58" s="70">
        <v>360</v>
      </c>
      <c r="D58" s="244">
        <f t="shared" si="35"/>
        <v>360</v>
      </c>
      <c r="E58" s="32">
        <v>0</v>
      </c>
      <c r="F58" s="32">
        <v>360</v>
      </c>
      <c r="G58" s="32">
        <v>0</v>
      </c>
      <c r="H58" s="32">
        <v>0</v>
      </c>
      <c r="I58" s="244">
        <f t="shared" si="36"/>
        <v>210</v>
      </c>
      <c r="J58" s="32">
        <v>0</v>
      </c>
      <c r="K58" s="32">
        <v>210</v>
      </c>
      <c r="L58" s="32">
        <v>0</v>
      </c>
      <c r="M58" s="32">
        <v>0</v>
      </c>
      <c r="N58" s="244">
        <f t="shared" si="37"/>
        <v>210</v>
      </c>
      <c r="O58" s="32">
        <f t="shared" si="39"/>
        <v>0</v>
      </c>
      <c r="P58" s="32">
        <f t="shared" si="38"/>
        <v>210</v>
      </c>
      <c r="Q58" s="32">
        <f t="shared" si="38"/>
        <v>0</v>
      </c>
      <c r="R58" s="32">
        <f t="shared" si="38"/>
        <v>0</v>
      </c>
      <c r="S58" s="12">
        <f t="shared" ref="S58:S66" si="40">I58/D58</f>
        <v>0.58299999999999996</v>
      </c>
      <c r="T58" s="12">
        <f t="shared" ref="T58:T66" si="41">N58/D58</f>
        <v>0.58299999999999996</v>
      </c>
      <c r="U58" s="39" t="s">
        <v>352</v>
      </c>
      <c r="V58" s="380" t="s">
        <v>419</v>
      </c>
      <c r="W58" s="100"/>
      <c r="X58" s="2"/>
    </row>
    <row r="59" spans="1:25" s="37" customFormat="1" ht="70.5" customHeight="1" x14ac:dyDescent="0.2">
      <c r="A59" s="41" t="s">
        <v>242</v>
      </c>
      <c r="B59" s="35" t="s">
        <v>265</v>
      </c>
      <c r="C59" s="34">
        <f>C60</f>
        <v>149359.27635999999</v>
      </c>
      <c r="D59" s="34">
        <f t="shared" ref="D59:R59" si="42">D60</f>
        <v>149359.27635999999</v>
      </c>
      <c r="E59" s="34">
        <f t="shared" si="42"/>
        <v>0</v>
      </c>
      <c r="F59" s="34">
        <f t="shared" si="42"/>
        <v>149359.27635999999</v>
      </c>
      <c r="G59" s="34">
        <f t="shared" si="42"/>
        <v>0</v>
      </c>
      <c r="H59" s="34">
        <f t="shared" si="42"/>
        <v>0</v>
      </c>
      <c r="I59" s="34">
        <f t="shared" si="42"/>
        <v>146894.28594999999</v>
      </c>
      <c r="J59" s="34">
        <f t="shared" si="42"/>
        <v>0</v>
      </c>
      <c r="K59" s="34">
        <f t="shared" si="42"/>
        <v>146894.28594999999</v>
      </c>
      <c r="L59" s="34">
        <f t="shared" si="42"/>
        <v>0</v>
      </c>
      <c r="M59" s="34">
        <f t="shared" si="42"/>
        <v>0</v>
      </c>
      <c r="N59" s="34">
        <f t="shared" si="42"/>
        <v>146894.28594999999</v>
      </c>
      <c r="O59" s="34">
        <f t="shared" si="42"/>
        <v>0</v>
      </c>
      <c r="P59" s="34">
        <f t="shared" si="42"/>
        <v>146894.28594999999</v>
      </c>
      <c r="Q59" s="34">
        <f t="shared" si="42"/>
        <v>0</v>
      </c>
      <c r="R59" s="34">
        <f t="shared" si="42"/>
        <v>0</v>
      </c>
      <c r="S59" s="11">
        <f t="shared" si="40"/>
        <v>0.98299999999999998</v>
      </c>
      <c r="T59" s="11">
        <f t="shared" si="41"/>
        <v>0.98299999999999998</v>
      </c>
      <c r="U59" s="45"/>
      <c r="V59" s="63"/>
      <c r="W59" s="42"/>
      <c r="X59" s="42"/>
      <c r="Y59" s="42"/>
    </row>
    <row r="60" spans="1:25" s="249" customFormat="1" ht="52.5" customHeight="1" x14ac:dyDescent="0.2">
      <c r="A60" s="234" t="s">
        <v>243</v>
      </c>
      <c r="B60" s="235" t="s">
        <v>244</v>
      </c>
      <c r="C60" s="236">
        <f>SUM(C61:C62)</f>
        <v>149359.27635999999</v>
      </c>
      <c r="D60" s="237">
        <f t="shared" ref="D60:R60" si="43">SUM(D61:D62)</f>
        <v>149359.27635999999</v>
      </c>
      <c r="E60" s="236">
        <f t="shared" si="43"/>
        <v>0</v>
      </c>
      <c r="F60" s="236">
        <f t="shared" si="43"/>
        <v>149359.27635999999</v>
      </c>
      <c r="G60" s="236">
        <f t="shared" si="43"/>
        <v>0</v>
      </c>
      <c r="H60" s="236">
        <f t="shared" si="43"/>
        <v>0</v>
      </c>
      <c r="I60" s="237">
        <f t="shared" si="43"/>
        <v>146894.28594999999</v>
      </c>
      <c r="J60" s="236">
        <f t="shared" si="43"/>
        <v>0</v>
      </c>
      <c r="K60" s="236">
        <f t="shared" si="43"/>
        <v>146894.28594999999</v>
      </c>
      <c r="L60" s="236">
        <f t="shared" si="43"/>
        <v>0</v>
      </c>
      <c r="M60" s="236">
        <f t="shared" si="43"/>
        <v>0</v>
      </c>
      <c r="N60" s="237">
        <f t="shared" si="43"/>
        <v>146894.28594999999</v>
      </c>
      <c r="O60" s="236">
        <f t="shared" si="43"/>
        <v>0</v>
      </c>
      <c r="P60" s="236">
        <f t="shared" si="43"/>
        <v>146894.28594999999</v>
      </c>
      <c r="Q60" s="236">
        <f t="shared" si="43"/>
        <v>0</v>
      </c>
      <c r="R60" s="236">
        <f t="shared" si="43"/>
        <v>0</v>
      </c>
      <c r="S60" s="238">
        <f t="shared" si="40"/>
        <v>0.98299999999999998</v>
      </c>
      <c r="T60" s="238">
        <f t="shared" si="41"/>
        <v>0.98299999999999998</v>
      </c>
      <c r="U60" s="239"/>
      <c r="V60" s="240"/>
      <c r="W60" s="248"/>
      <c r="X60" s="248"/>
      <c r="Y60" s="248"/>
    </row>
    <row r="61" spans="1:25" ht="31.5" customHeight="1" x14ac:dyDescent="0.2">
      <c r="A61" s="619"/>
      <c r="B61" s="8" t="s">
        <v>186</v>
      </c>
      <c r="C61" s="31">
        <v>149262.22636999999</v>
      </c>
      <c r="D61" s="244">
        <f t="shared" ref="D61:D66" si="44">SUM(E61:H61)</f>
        <v>149262.22636999999</v>
      </c>
      <c r="E61" s="32">
        <v>0</v>
      </c>
      <c r="F61" s="32">
        <v>149262.22636999999</v>
      </c>
      <c r="G61" s="31">
        <v>0</v>
      </c>
      <c r="H61" s="32">
        <v>0</v>
      </c>
      <c r="I61" s="244">
        <f t="shared" ref="I61:I62" si="45">SUM(J61:M61)</f>
        <v>146799.98595</v>
      </c>
      <c r="J61" s="32">
        <v>0</v>
      </c>
      <c r="K61" s="32">
        <v>146799.98595</v>
      </c>
      <c r="L61" s="32">
        <v>0</v>
      </c>
      <c r="M61" s="32">
        <v>0</v>
      </c>
      <c r="N61" s="244">
        <f t="shared" ref="N61:N62" si="46">SUM(O61:R61)</f>
        <v>146799.98595</v>
      </c>
      <c r="O61" s="32">
        <f t="shared" ref="O61:R62" si="47">J61</f>
        <v>0</v>
      </c>
      <c r="P61" s="32">
        <f t="shared" si="47"/>
        <v>146799.98595</v>
      </c>
      <c r="Q61" s="32">
        <f t="shared" si="47"/>
        <v>0</v>
      </c>
      <c r="R61" s="32">
        <f t="shared" si="47"/>
        <v>0</v>
      </c>
      <c r="S61" s="12">
        <f t="shared" si="40"/>
        <v>0.98399999999999999</v>
      </c>
      <c r="T61" s="12">
        <f t="shared" si="41"/>
        <v>0.98399999999999999</v>
      </c>
      <c r="U61" s="380" t="s">
        <v>283</v>
      </c>
      <c r="V61" s="380" t="s">
        <v>283</v>
      </c>
      <c r="W61" s="2"/>
      <c r="X61" s="2"/>
    </row>
    <row r="62" spans="1:25" ht="43.5" customHeight="1" x14ac:dyDescent="0.2">
      <c r="A62" s="621"/>
      <c r="B62" s="8" t="s">
        <v>187</v>
      </c>
      <c r="C62" s="70">
        <v>97.049989999999994</v>
      </c>
      <c r="D62" s="244">
        <f t="shared" si="44"/>
        <v>97.049989999999994</v>
      </c>
      <c r="E62" s="32">
        <v>0</v>
      </c>
      <c r="F62" s="32">
        <v>97.049989999999994</v>
      </c>
      <c r="G62" s="70">
        <v>0</v>
      </c>
      <c r="H62" s="32">
        <v>0</v>
      </c>
      <c r="I62" s="244">
        <f t="shared" si="45"/>
        <v>94.3</v>
      </c>
      <c r="J62" s="32">
        <v>0</v>
      </c>
      <c r="K62" s="32">
        <v>94.3</v>
      </c>
      <c r="L62" s="32">
        <v>0</v>
      </c>
      <c r="M62" s="32">
        <v>0</v>
      </c>
      <c r="N62" s="244">
        <f t="shared" si="46"/>
        <v>94.3</v>
      </c>
      <c r="O62" s="32">
        <f t="shared" si="47"/>
        <v>0</v>
      </c>
      <c r="P62" s="32">
        <f t="shared" si="47"/>
        <v>94.3</v>
      </c>
      <c r="Q62" s="32">
        <f t="shared" si="47"/>
        <v>0</v>
      </c>
      <c r="R62" s="32">
        <f t="shared" si="47"/>
        <v>0</v>
      </c>
      <c r="S62" s="12">
        <f t="shared" si="40"/>
        <v>0.97199999999999998</v>
      </c>
      <c r="T62" s="12">
        <f t="shared" si="41"/>
        <v>0.97199999999999998</v>
      </c>
      <c r="U62" s="380" t="s">
        <v>283</v>
      </c>
      <c r="V62" s="380" t="s">
        <v>283</v>
      </c>
      <c r="W62" s="2"/>
      <c r="X62" s="2"/>
    </row>
    <row r="63" spans="1:25" s="37" customFormat="1" ht="48.75" customHeight="1" x14ac:dyDescent="0.2">
      <c r="A63" s="41" t="s">
        <v>266</v>
      </c>
      <c r="B63" s="35" t="s">
        <v>267</v>
      </c>
      <c r="C63" s="34">
        <f>C64+C65</f>
        <v>6932.5488299999997</v>
      </c>
      <c r="D63" s="34">
        <f t="shared" ref="D63:R63" si="48">D64+D65</f>
        <v>6932.5488299999997</v>
      </c>
      <c r="E63" s="34">
        <f t="shared" si="48"/>
        <v>0</v>
      </c>
      <c r="F63" s="34">
        <f t="shared" si="48"/>
        <v>6932.5488299999997</v>
      </c>
      <c r="G63" s="34">
        <f t="shared" si="48"/>
        <v>0</v>
      </c>
      <c r="H63" s="34">
        <f t="shared" si="48"/>
        <v>0</v>
      </c>
      <c r="I63" s="34">
        <f t="shared" si="48"/>
        <v>6922.5330100000001</v>
      </c>
      <c r="J63" s="34">
        <f t="shared" si="48"/>
        <v>0</v>
      </c>
      <c r="K63" s="34">
        <f t="shared" si="48"/>
        <v>6922.5330100000001</v>
      </c>
      <c r="L63" s="34">
        <f t="shared" si="48"/>
        <v>0</v>
      </c>
      <c r="M63" s="34">
        <f t="shared" si="48"/>
        <v>0</v>
      </c>
      <c r="N63" s="34">
        <f t="shared" si="48"/>
        <v>6922.5330100000001</v>
      </c>
      <c r="O63" s="34">
        <f t="shared" si="48"/>
        <v>0</v>
      </c>
      <c r="P63" s="34">
        <f t="shared" si="48"/>
        <v>6922.5330100000001</v>
      </c>
      <c r="Q63" s="34">
        <f t="shared" si="48"/>
        <v>0</v>
      </c>
      <c r="R63" s="34">
        <f t="shared" si="48"/>
        <v>0</v>
      </c>
      <c r="S63" s="44">
        <f t="shared" si="40"/>
        <v>0.999</v>
      </c>
      <c r="T63" s="44">
        <f t="shared" si="41"/>
        <v>0.999</v>
      </c>
      <c r="U63" s="45"/>
      <c r="V63" s="63"/>
      <c r="W63" s="42"/>
      <c r="X63" s="42"/>
      <c r="Y63" s="42"/>
    </row>
    <row r="64" spans="1:25" s="249" customFormat="1" ht="49.5" customHeight="1" x14ac:dyDescent="0.2">
      <c r="A64" s="253" t="s">
        <v>268</v>
      </c>
      <c r="B64" s="247" t="s">
        <v>269</v>
      </c>
      <c r="C64" s="254">
        <v>2894.5488300000002</v>
      </c>
      <c r="D64" s="237">
        <f t="shared" si="44"/>
        <v>2894.5488300000002</v>
      </c>
      <c r="E64" s="236">
        <v>0</v>
      </c>
      <c r="F64" s="236">
        <v>2894.5488300000002</v>
      </c>
      <c r="G64" s="254">
        <v>0</v>
      </c>
      <c r="H64" s="236">
        <v>0</v>
      </c>
      <c r="I64" s="237">
        <f t="shared" ref="I64" si="49">SUM(J64:M64)</f>
        <v>2894.5329999999999</v>
      </c>
      <c r="J64" s="236">
        <v>0</v>
      </c>
      <c r="K64" s="254">
        <v>2894.5329999999999</v>
      </c>
      <c r="L64" s="254">
        <v>0</v>
      </c>
      <c r="M64" s="236">
        <v>0</v>
      </c>
      <c r="N64" s="237">
        <f t="shared" ref="N64" si="50">SUM(O64:R64)</f>
        <v>2894.5329999999999</v>
      </c>
      <c r="O64" s="236">
        <f t="shared" ref="O64:R64" si="51">J64</f>
        <v>0</v>
      </c>
      <c r="P64" s="236">
        <f t="shared" si="51"/>
        <v>2894.5329999999999</v>
      </c>
      <c r="Q64" s="236">
        <f t="shared" si="51"/>
        <v>0</v>
      </c>
      <c r="R64" s="236">
        <f t="shared" si="51"/>
        <v>0</v>
      </c>
      <c r="S64" s="238">
        <f t="shared" si="40"/>
        <v>1</v>
      </c>
      <c r="T64" s="238">
        <f t="shared" si="41"/>
        <v>1</v>
      </c>
      <c r="U64" s="255" t="s">
        <v>283</v>
      </c>
      <c r="V64" s="255" t="s">
        <v>283</v>
      </c>
      <c r="W64" s="248"/>
      <c r="X64" s="248"/>
      <c r="Y64" s="248"/>
    </row>
    <row r="65" spans="1:24" s="257" customFormat="1" ht="33.75" customHeight="1" x14ac:dyDescent="0.2">
      <c r="A65" s="234" t="s">
        <v>284</v>
      </c>
      <c r="B65" s="245" t="s">
        <v>285</v>
      </c>
      <c r="C65" s="236">
        <f>C66</f>
        <v>4038</v>
      </c>
      <c r="D65" s="237">
        <f t="shared" ref="D65:R65" si="52">D66</f>
        <v>4038</v>
      </c>
      <c r="E65" s="236">
        <f t="shared" si="52"/>
        <v>0</v>
      </c>
      <c r="F65" s="236">
        <f t="shared" si="52"/>
        <v>4038</v>
      </c>
      <c r="G65" s="236">
        <f t="shared" si="52"/>
        <v>0</v>
      </c>
      <c r="H65" s="236">
        <f t="shared" si="52"/>
        <v>0</v>
      </c>
      <c r="I65" s="237">
        <f t="shared" si="52"/>
        <v>4028.0000100000002</v>
      </c>
      <c r="J65" s="236">
        <f t="shared" si="52"/>
        <v>0</v>
      </c>
      <c r="K65" s="236">
        <f t="shared" si="52"/>
        <v>4028.0000100000002</v>
      </c>
      <c r="L65" s="236">
        <f t="shared" si="52"/>
        <v>0</v>
      </c>
      <c r="M65" s="236">
        <f t="shared" si="52"/>
        <v>0</v>
      </c>
      <c r="N65" s="237">
        <f t="shared" si="52"/>
        <v>4028.0000100000002</v>
      </c>
      <c r="O65" s="236">
        <f t="shared" si="52"/>
        <v>0</v>
      </c>
      <c r="P65" s="236">
        <f t="shared" si="52"/>
        <v>4028.0000100000002</v>
      </c>
      <c r="Q65" s="236">
        <f t="shared" si="52"/>
        <v>0</v>
      </c>
      <c r="R65" s="236">
        <f t="shared" si="52"/>
        <v>0</v>
      </c>
      <c r="S65" s="238">
        <f t="shared" si="40"/>
        <v>0.998</v>
      </c>
      <c r="T65" s="238">
        <f t="shared" si="41"/>
        <v>0.998</v>
      </c>
      <c r="U65" s="239"/>
      <c r="V65" s="256"/>
      <c r="W65" s="353"/>
      <c r="X65" s="248"/>
    </row>
    <row r="66" spans="1:24" s="10" customFormat="1" ht="60.75" customHeight="1" x14ac:dyDescent="0.2">
      <c r="A66" s="56"/>
      <c r="B66" s="6" t="s">
        <v>201</v>
      </c>
      <c r="C66" s="46">
        <v>4038</v>
      </c>
      <c r="D66" s="244">
        <f t="shared" si="44"/>
        <v>4038</v>
      </c>
      <c r="E66" s="32">
        <v>0</v>
      </c>
      <c r="F66" s="32">
        <v>4038</v>
      </c>
      <c r="G66" s="32">
        <v>0</v>
      </c>
      <c r="H66" s="32">
        <v>0</v>
      </c>
      <c r="I66" s="244">
        <f t="shared" ref="I66" si="53">SUM(J66:M66)</f>
        <v>4028.0000100000002</v>
      </c>
      <c r="J66" s="32">
        <v>0</v>
      </c>
      <c r="K66" s="32">
        <v>4028.0000100000002</v>
      </c>
      <c r="L66" s="32">
        <v>0</v>
      </c>
      <c r="M66" s="32">
        <v>0</v>
      </c>
      <c r="N66" s="244">
        <f t="shared" ref="N66" si="54">SUM(O66:R66)</f>
        <v>4028.0000100000002</v>
      </c>
      <c r="O66" s="32">
        <f t="shared" ref="O66:R66" si="55">J66</f>
        <v>0</v>
      </c>
      <c r="P66" s="32">
        <f t="shared" si="55"/>
        <v>4028.0000100000002</v>
      </c>
      <c r="Q66" s="32">
        <f t="shared" si="55"/>
        <v>0</v>
      </c>
      <c r="R66" s="32">
        <f t="shared" si="55"/>
        <v>0</v>
      </c>
      <c r="S66" s="12">
        <f t="shared" si="40"/>
        <v>0.998</v>
      </c>
      <c r="T66" s="12">
        <f t="shared" si="41"/>
        <v>0.998</v>
      </c>
      <c r="U66" s="380" t="s">
        <v>420</v>
      </c>
      <c r="V66" s="380" t="s">
        <v>283</v>
      </c>
      <c r="W66" s="100"/>
      <c r="X66" s="2"/>
    </row>
    <row r="67" spans="1:24" s="10" customFormat="1" ht="29.25" customHeight="1" x14ac:dyDescent="0.2">
      <c r="A67" s="622" t="s">
        <v>31</v>
      </c>
      <c r="B67" s="623"/>
      <c r="C67" s="623"/>
      <c r="D67" s="623"/>
      <c r="E67" s="623"/>
      <c r="F67" s="623"/>
      <c r="G67" s="623"/>
      <c r="H67" s="623"/>
      <c r="I67" s="623"/>
      <c r="J67" s="623"/>
      <c r="K67" s="623"/>
      <c r="L67" s="623"/>
      <c r="M67" s="623"/>
      <c r="N67" s="623"/>
      <c r="O67" s="623"/>
      <c r="P67" s="623"/>
      <c r="Q67" s="623"/>
      <c r="R67" s="623"/>
      <c r="S67" s="623"/>
      <c r="T67" s="624"/>
      <c r="U67" s="39"/>
      <c r="V67" s="92"/>
      <c r="W67" s="99"/>
      <c r="X67" s="2"/>
    </row>
    <row r="68" spans="1:24" s="251" customFormat="1" ht="29.25" customHeight="1" x14ac:dyDescent="0.25">
      <c r="A68" s="226"/>
      <c r="B68" s="227" t="s">
        <v>582</v>
      </c>
      <c r="C68" s="220">
        <f t="shared" ref="C68:R68" si="56">C69+C73</f>
        <v>37606.632360000003</v>
      </c>
      <c r="D68" s="220">
        <f t="shared" si="56"/>
        <v>37606.632360000003</v>
      </c>
      <c r="E68" s="220">
        <f t="shared" si="56"/>
        <v>770</v>
      </c>
      <c r="F68" s="220">
        <f t="shared" si="56"/>
        <v>36836.632360000003</v>
      </c>
      <c r="G68" s="220">
        <f t="shared" si="56"/>
        <v>0</v>
      </c>
      <c r="H68" s="220">
        <f t="shared" si="56"/>
        <v>0</v>
      </c>
      <c r="I68" s="220">
        <f>I69+I73</f>
        <v>36948.820390000001</v>
      </c>
      <c r="J68" s="220">
        <f t="shared" si="56"/>
        <v>770</v>
      </c>
      <c r="K68" s="220">
        <f t="shared" si="56"/>
        <v>36178.820390000001</v>
      </c>
      <c r="L68" s="220">
        <f t="shared" si="56"/>
        <v>0</v>
      </c>
      <c r="M68" s="220">
        <f t="shared" si="56"/>
        <v>0</v>
      </c>
      <c r="N68" s="220">
        <f t="shared" si="56"/>
        <v>36984.580849999998</v>
      </c>
      <c r="O68" s="220">
        <f t="shared" si="56"/>
        <v>770</v>
      </c>
      <c r="P68" s="220">
        <f t="shared" si="56"/>
        <v>36214.580849999998</v>
      </c>
      <c r="Q68" s="220">
        <f t="shared" si="56"/>
        <v>0</v>
      </c>
      <c r="R68" s="220">
        <f t="shared" si="56"/>
        <v>0</v>
      </c>
      <c r="S68" s="228">
        <f t="shared" ref="S68:S75" si="57">I68/D68</f>
        <v>0.98299999999999998</v>
      </c>
      <c r="T68" s="228">
        <f t="shared" ref="T68:T75" si="58">N68/D68</f>
        <v>0.98299999999999998</v>
      </c>
      <c r="U68" s="250"/>
      <c r="V68" s="377"/>
    </row>
    <row r="69" spans="1:24" s="49" customFormat="1" ht="71.25" customHeight="1" x14ac:dyDescent="0.2">
      <c r="A69" s="41" t="s">
        <v>197</v>
      </c>
      <c r="B69" s="9" t="s">
        <v>198</v>
      </c>
      <c r="C69" s="34">
        <f>C70+C72</f>
        <v>37606.001949999998</v>
      </c>
      <c r="D69" s="34">
        <f t="shared" ref="D69:R69" si="59">D70+D72</f>
        <v>37606.001949999998</v>
      </c>
      <c r="E69" s="34">
        <f t="shared" si="59"/>
        <v>770</v>
      </c>
      <c r="F69" s="34">
        <f t="shared" si="59"/>
        <v>36836.001949999998</v>
      </c>
      <c r="G69" s="34">
        <f t="shared" si="59"/>
        <v>0</v>
      </c>
      <c r="H69" s="34">
        <f t="shared" si="59"/>
        <v>0</v>
      </c>
      <c r="I69" s="34">
        <f>I70+I72</f>
        <v>36948.189980000003</v>
      </c>
      <c r="J69" s="34">
        <f t="shared" si="59"/>
        <v>770</v>
      </c>
      <c r="K69" s="34">
        <f t="shared" si="59"/>
        <v>36178.189980000003</v>
      </c>
      <c r="L69" s="34">
        <f t="shared" si="59"/>
        <v>0</v>
      </c>
      <c r="M69" s="34">
        <f t="shared" si="59"/>
        <v>0</v>
      </c>
      <c r="N69" s="34">
        <f t="shared" si="59"/>
        <v>36983.950440000001</v>
      </c>
      <c r="O69" s="34">
        <f t="shared" si="59"/>
        <v>770</v>
      </c>
      <c r="P69" s="34">
        <f t="shared" si="59"/>
        <v>36213.950440000001</v>
      </c>
      <c r="Q69" s="34">
        <f t="shared" si="59"/>
        <v>0</v>
      </c>
      <c r="R69" s="34">
        <f t="shared" si="59"/>
        <v>0</v>
      </c>
      <c r="S69" s="11">
        <f t="shared" si="57"/>
        <v>0.98299999999999998</v>
      </c>
      <c r="T69" s="11">
        <f t="shared" si="58"/>
        <v>0.98299999999999998</v>
      </c>
      <c r="U69" s="45"/>
      <c r="V69" s="61"/>
      <c r="X69" s="42"/>
    </row>
    <row r="70" spans="1:24" s="257" customFormat="1" ht="45" customHeight="1" x14ac:dyDescent="0.2">
      <c r="A70" s="234" t="s">
        <v>199</v>
      </c>
      <c r="B70" s="245" t="s">
        <v>168</v>
      </c>
      <c r="C70" s="236">
        <f>C71</f>
        <v>36836.001949999998</v>
      </c>
      <c r="D70" s="237">
        <f t="shared" ref="D70:R70" si="60">D71</f>
        <v>36836.001949999998</v>
      </c>
      <c r="E70" s="236">
        <f t="shared" si="60"/>
        <v>0</v>
      </c>
      <c r="F70" s="236">
        <f t="shared" si="60"/>
        <v>36836.001949999998</v>
      </c>
      <c r="G70" s="236">
        <f t="shared" si="60"/>
        <v>0</v>
      </c>
      <c r="H70" s="236">
        <f t="shared" si="60"/>
        <v>0</v>
      </c>
      <c r="I70" s="237">
        <f t="shared" si="60"/>
        <v>36178.189980000003</v>
      </c>
      <c r="J70" s="236">
        <f t="shared" si="60"/>
        <v>0</v>
      </c>
      <c r="K70" s="236">
        <f t="shared" si="60"/>
        <v>36178.189980000003</v>
      </c>
      <c r="L70" s="236">
        <f t="shared" si="60"/>
        <v>0</v>
      </c>
      <c r="M70" s="236">
        <f t="shared" si="60"/>
        <v>0</v>
      </c>
      <c r="N70" s="237">
        <f t="shared" si="60"/>
        <v>36213.950440000001</v>
      </c>
      <c r="O70" s="236">
        <f t="shared" si="60"/>
        <v>0</v>
      </c>
      <c r="P70" s="236">
        <f t="shared" si="60"/>
        <v>36213.950440000001</v>
      </c>
      <c r="Q70" s="236">
        <f t="shared" si="60"/>
        <v>0</v>
      </c>
      <c r="R70" s="236">
        <f t="shared" si="60"/>
        <v>0</v>
      </c>
      <c r="S70" s="238">
        <f t="shared" si="57"/>
        <v>0.98199999999999998</v>
      </c>
      <c r="T70" s="238">
        <f t="shared" si="58"/>
        <v>0.98299999999999998</v>
      </c>
      <c r="U70" s="239"/>
      <c r="V70" s="256"/>
      <c r="X70" s="248"/>
    </row>
    <row r="71" spans="1:24" s="10" customFormat="1" ht="39.75" customHeight="1" x14ac:dyDescent="0.2">
      <c r="A71" s="56"/>
      <c r="B71" s="6" t="s">
        <v>200</v>
      </c>
      <c r="C71" s="31">
        <v>36836.001949999998</v>
      </c>
      <c r="D71" s="244">
        <f t="shared" ref="D71:D72" si="61">SUM(E71:H71)</f>
        <v>36836.001949999998</v>
      </c>
      <c r="E71" s="32">
        <v>0</v>
      </c>
      <c r="F71" s="32">
        <v>36836.001949999998</v>
      </c>
      <c r="G71" s="31">
        <v>0</v>
      </c>
      <c r="H71" s="32">
        <v>0</v>
      </c>
      <c r="I71" s="244">
        <f t="shared" ref="I71:I72" si="62">SUM(J71:M71)</f>
        <v>36178.189980000003</v>
      </c>
      <c r="J71" s="32">
        <v>0</v>
      </c>
      <c r="K71" s="31">
        <v>36178.189980000003</v>
      </c>
      <c r="L71" s="31">
        <v>0</v>
      </c>
      <c r="M71" s="32">
        <v>0</v>
      </c>
      <c r="N71" s="244">
        <f t="shared" ref="N71:N72" si="63">SUM(O71:R71)</f>
        <v>36213.950440000001</v>
      </c>
      <c r="O71" s="32">
        <f t="shared" ref="O71:P72" si="64">J71</f>
        <v>0</v>
      </c>
      <c r="P71" s="32">
        <v>36213.950440000001</v>
      </c>
      <c r="Q71" s="32">
        <f t="shared" ref="Q71:R72" si="65">L71</f>
        <v>0</v>
      </c>
      <c r="R71" s="32">
        <f t="shared" si="65"/>
        <v>0</v>
      </c>
      <c r="S71" s="12">
        <f t="shared" si="57"/>
        <v>0.98199999999999998</v>
      </c>
      <c r="T71" s="12">
        <f t="shared" si="58"/>
        <v>0.98299999999999998</v>
      </c>
      <c r="U71" s="39" t="s">
        <v>286</v>
      </c>
      <c r="V71" s="39" t="s">
        <v>286</v>
      </c>
      <c r="W71" s="135"/>
      <c r="X71" s="2"/>
    </row>
    <row r="72" spans="1:24" s="10" customFormat="1" ht="102.75" customHeight="1" x14ac:dyDescent="0.2">
      <c r="A72" s="234" t="s">
        <v>733</v>
      </c>
      <c r="B72" s="378" t="s">
        <v>731</v>
      </c>
      <c r="C72" s="254">
        <v>770</v>
      </c>
      <c r="D72" s="237">
        <f t="shared" si="61"/>
        <v>770</v>
      </c>
      <c r="E72" s="236">
        <v>770</v>
      </c>
      <c r="F72" s="236">
        <v>0</v>
      </c>
      <c r="G72" s="254">
        <v>0</v>
      </c>
      <c r="H72" s="236">
        <v>0</v>
      </c>
      <c r="I72" s="237">
        <f t="shared" si="62"/>
        <v>770</v>
      </c>
      <c r="J72" s="236">
        <v>770</v>
      </c>
      <c r="K72" s="254">
        <v>0</v>
      </c>
      <c r="L72" s="254">
        <v>0</v>
      </c>
      <c r="M72" s="236">
        <v>0</v>
      </c>
      <c r="N72" s="237">
        <f t="shared" si="63"/>
        <v>770</v>
      </c>
      <c r="O72" s="236">
        <f t="shared" si="64"/>
        <v>770</v>
      </c>
      <c r="P72" s="236">
        <f t="shared" si="64"/>
        <v>0</v>
      </c>
      <c r="Q72" s="236">
        <f t="shared" si="65"/>
        <v>0</v>
      </c>
      <c r="R72" s="236">
        <f t="shared" si="65"/>
        <v>0</v>
      </c>
      <c r="S72" s="238">
        <f t="shared" si="57"/>
        <v>1</v>
      </c>
      <c r="T72" s="238">
        <f t="shared" si="58"/>
        <v>1</v>
      </c>
      <c r="U72" s="39" t="s">
        <v>286</v>
      </c>
      <c r="V72" s="39" t="s">
        <v>286</v>
      </c>
      <c r="W72" s="135"/>
      <c r="X72" s="2"/>
    </row>
    <row r="73" spans="1:24" s="49" customFormat="1" ht="50.25" customHeight="1" x14ac:dyDescent="0.2">
      <c r="A73" s="41" t="s">
        <v>393</v>
      </c>
      <c r="B73" s="9" t="s">
        <v>203</v>
      </c>
      <c r="C73" s="34">
        <f>C74</f>
        <v>0.63041000000000003</v>
      </c>
      <c r="D73" s="34">
        <f t="shared" ref="D73:R74" si="66">D74</f>
        <v>0.63041000000000003</v>
      </c>
      <c r="E73" s="34">
        <f t="shared" si="66"/>
        <v>0</v>
      </c>
      <c r="F73" s="34">
        <f t="shared" si="66"/>
        <v>0.63041000000000003</v>
      </c>
      <c r="G73" s="34">
        <f t="shared" si="66"/>
        <v>0</v>
      </c>
      <c r="H73" s="34">
        <f t="shared" si="66"/>
        <v>0</v>
      </c>
      <c r="I73" s="34">
        <f t="shared" si="66"/>
        <v>0.63041000000000003</v>
      </c>
      <c r="J73" s="34">
        <f t="shared" si="66"/>
        <v>0</v>
      </c>
      <c r="K73" s="34">
        <f t="shared" si="66"/>
        <v>0.63041000000000003</v>
      </c>
      <c r="L73" s="34">
        <f t="shared" si="66"/>
        <v>0</v>
      </c>
      <c r="M73" s="34">
        <f t="shared" si="66"/>
        <v>0</v>
      </c>
      <c r="N73" s="34">
        <f t="shared" si="66"/>
        <v>0.63041000000000003</v>
      </c>
      <c r="O73" s="34">
        <f t="shared" si="66"/>
        <v>0</v>
      </c>
      <c r="P73" s="34">
        <f t="shared" si="66"/>
        <v>0.63041000000000003</v>
      </c>
      <c r="Q73" s="34">
        <f t="shared" si="66"/>
        <v>0</v>
      </c>
      <c r="R73" s="34">
        <f t="shared" si="66"/>
        <v>0</v>
      </c>
      <c r="S73" s="11">
        <f t="shared" si="57"/>
        <v>1</v>
      </c>
      <c r="T73" s="11">
        <f t="shared" si="58"/>
        <v>1</v>
      </c>
      <c r="U73" s="45"/>
      <c r="V73" s="61"/>
      <c r="W73" s="354"/>
      <c r="X73" s="42"/>
    </row>
    <row r="74" spans="1:24" s="257" customFormat="1" ht="36.75" customHeight="1" x14ac:dyDescent="0.2">
      <c r="A74" s="234" t="s">
        <v>395</v>
      </c>
      <c r="B74" s="245" t="s">
        <v>204</v>
      </c>
      <c r="C74" s="236">
        <f>C75</f>
        <v>0.63041000000000003</v>
      </c>
      <c r="D74" s="237">
        <f t="shared" si="66"/>
        <v>0.63041000000000003</v>
      </c>
      <c r="E74" s="236">
        <f t="shared" si="66"/>
        <v>0</v>
      </c>
      <c r="F74" s="236">
        <f t="shared" si="66"/>
        <v>0.63041000000000003</v>
      </c>
      <c r="G74" s="236">
        <f t="shared" si="66"/>
        <v>0</v>
      </c>
      <c r="H74" s="236">
        <f t="shared" si="66"/>
        <v>0</v>
      </c>
      <c r="I74" s="237">
        <f t="shared" si="66"/>
        <v>0.63041000000000003</v>
      </c>
      <c r="J74" s="236">
        <f t="shared" si="66"/>
        <v>0</v>
      </c>
      <c r="K74" s="236">
        <f t="shared" si="66"/>
        <v>0.63041000000000003</v>
      </c>
      <c r="L74" s="236">
        <f t="shared" si="66"/>
        <v>0</v>
      </c>
      <c r="M74" s="236">
        <f t="shared" si="66"/>
        <v>0</v>
      </c>
      <c r="N74" s="237">
        <f t="shared" si="66"/>
        <v>0.63041000000000003</v>
      </c>
      <c r="O74" s="236">
        <f t="shared" si="66"/>
        <v>0</v>
      </c>
      <c r="P74" s="236">
        <f t="shared" si="66"/>
        <v>0.63041000000000003</v>
      </c>
      <c r="Q74" s="236">
        <f t="shared" si="66"/>
        <v>0</v>
      </c>
      <c r="R74" s="236">
        <f t="shared" si="66"/>
        <v>0</v>
      </c>
      <c r="S74" s="238">
        <f t="shared" si="57"/>
        <v>1</v>
      </c>
      <c r="T74" s="238">
        <f t="shared" si="58"/>
        <v>1</v>
      </c>
      <c r="U74" s="239"/>
      <c r="V74" s="256"/>
      <c r="W74" s="353"/>
      <c r="X74" s="248"/>
    </row>
    <row r="75" spans="1:24" s="10" customFormat="1" ht="36" customHeight="1" x14ac:dyDescent="0.2">
      <c r="A75" s="56"/>
      <c r="B75" s="6" t="s">
        <v>205</v>
      </c>
      <c r="C75" s="46">
        <v>0.63041000000000003</v>
      </c>
      <c r="D75" s="244">
        <f>E75+F75+H75</f>
        <v>0.63041000000000003</v>
      </c>
      <c r="E75" s="32">
        <v>0</v>
      </c>
      <c r="F75" s="32">
        <v>0.63041000000000003</v>
      </c>
      <c r="G75" s="32">
        <v>0</v>
      </c>
      <c r="H75" s="32">
        <v>0</v>
      </c>
      <c r="I75" s="244">
        <f>J75+K75+M75</f>
        <v>0.63041000000000003</v>
      </c>
      <c r="J75" s="32">
        <v>0</v>
      </c>
      <c r="K75" s="46">
        <v>0.63041000000000003</v>
      </c>
      <c r="L75" s="46">
        <v>0</v>
      </c>
      <c r="M75" s="32">
        <v>0</v>
      </c>
      <c r="N75" s="244">
        <f>O75+P75+R75</f>
        <v>0.63041000000000003</v>
      </c>
      <c r="O75" s="32">
        <f t="shared" ref="O75:R75" si="67">J75</f>
        <v>0</v>
      </c>
      <c r="P75" s="32">
        <f t="shared" si="67"/>
        <v>0.63041000000000003</v>
      </c>
      <c r="Q75" s="32">
        <f t="shared" si="67"/>
        <v>0</v>
      </c>
      <c r="R75" s="32">
        <f t="shared" si="67"/>
        <v>0</v>
      </c>
      <c r="S75" s="12">
        <f t="shared" si="57"/>
        <v>1</v>
      </c>
      <c r="T75" s="12">
        <f t="shared" si="58"/>
        <v>1</v>
      </c>
      <c r="U75" s="39" t="s">
        <v>286</v>
      </c>
      <c r="V75" s="39" t="s">
        <v>286</v>
      </c>
      <c r="W75" s="100"/>
      <c r="X75" s="2"/>
    </row>
    <row r="76" spans="1:24" s="10" customFormat="1" ht="34.5" customHeight="1" x14ac:dyDescent="0.2">
      <c r="A76" s="628" t="s">
        <v>32</v>
      </c>
      <c r="B76" s="629"/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/>
      <c r="P76" s="629"/>
      <c r="Q76" s="629"/>
      <c r="R76" s="629"/>
      <c r="S76" s="629"/>
      <c r="T76" s="629"/>
      <c r="U76" s="39"/>
      <c r="V76" s="92"/>
      <c r="W76" s="99"/>
      <c r="X76" s="2"/>
    </row>
    <row r="77" spans="1:24" s="251" customFormat="1" ht="36" customHeight="1" x14ac:dyDescent="0.25">
      <c r="A77" s="226"/>
      <c r="B77" s="227" t="s">
        <v>583</v>
      </c>
      <c r="C77" s="220">
        <f t="shared" ref="C77:R77" si="68">C78+C87</f>
        <v>78101.241630000004</v>
      </c>
      <c r="D77" s="220">
        <f t="shared" si="68"/>
        <v>78101.241630000004</v>
      </c>
      <c r="E77" s="220">
        <f t="shared" si="68"/>
        <v>0</v>
      </c>
      <c r="F77" s="220">
        <f t="shared" si="68"/>
        <v>78101.241630000004</v>
      </c>
      <c r="G77" s="220">
        <f t="shared" si="68"/>
        <v>0</v>
      </c>
      <c r="H77" s="220">
        <f t="shared" si="68"/>
        <v>0</v>
      </c>
      <c r="I77" s="220">
        <f t="shared" si="68"/>
        <v>69767.156510000001</v>
      </c>
      <c r="J77" s="220">
        <f t="shared" si="68"/>
        <v>0</v>
      </c>
      <c r="K77" s="220">
        <f t="shared" si="68"/>
        <v>69767.156510000001</v>
      </c>
      <c r="L77" s="220">
        <f t="shared" si="68"/>
        <v>0</v>
      </c>
      <c r="M77" s="220">
        <f t="shared" si="68"/>
        <v>0</v>
      </c>
      <c r="N77" s="220">
        <f t="shared" si="68"/>
        <v>69767.156510000001</v>
      </c>
      <c r="O77" s="220">
        <f t="shared" si="68"/>
        <v>0</v>
      </c>
      <c r="P77" s="220">
        <f t="shared" si="68"/>
        <v>69767.156510000001</v>
      </c>
      <c r="Q77" s="220">
        <f t="shared" si="68"/>
        <v>0</v>
      </c>
      <c r="R77" s="220">
        <f t="shared" si="68"/>
        <v>0</v>
      </c>
      <c r="S77" s="228">
        <f t="shared" ref="S77:S83" si="69">I77/D77</f>
        <v>0.89300000000000002</v>
      </c>
      <c r="T77" s="228">
        <f t="shared" ref="T77:T83" si="70">N77/D77</f>
        <v>0.89300000000000002</v>
      </c>
      <c r="U77" s="250"/>
      <c r="V77" s="377"/>
    </row>
    <row r="78" spans="1:24" s="49" customFormat="1" ht="60.75" customHeight="1" x14ac:dyDescent="0.2">
      <c r="A78" s="43" t="s">
        <v>206</v>
      </c>
      <c r="B78" s="9" t="s">
        <v>207</v>
      </c>
      <c r="C78" s="34">
        <f t="shared" ref="C78:R78" si="71">C79+C83</f>
        <v>1281.1333299999999</v>
      </c>
      <c r="D78" s="34">
        <f t="shared" si="71"/>
        <v>1281.1333299999999</v>
      </c>
      <c r="E78" s="34">
        <f t="shared" si="71"/>
        <v>0</v>
      </c>
      <c r="F78" s="34">
        <f t="shared" si="71"/>
        <v>1281.1333299999999</v>
      </c>
      <c r="G78" s="34">
        <f t="shared" si="71"/>
        <v>0</v>
      </c>
      <c r="H78" s="34">
        <f t="shared" si="71"/>
        <v>0</v>
      </c>
      <c r="I78" s="34">
        <f t="shared" si="71"/>
        <v>921.53884000000005</v>
      </c>
      <c r="J78" s="34">
        <f t="shared" si="71"/>
        <v>0</v>
      </c>
      <c r="K78" s="34">
        <f t="shared" si="71"/>
        <v>921.53884000000005</v>
      </c>
      <c r="L78" s="34">
        <f t="shared" si="71"/>
        <v>0</v>
      </c>
      <c r="M78" s="34">
        <f t="shared" si="71"/>
        <v>0</v>
      </c>
      <c r="N78" s="34">
        <f t="shared" si="71"/>
        <v>921.53884000000005</v>
      </c>
      <c r="O78" s="34">
        <f t="shared" si="71"/>
        <v>0</v>
      </c>
      <c r="P78" s="34">
        <f t="shared" si="71"/>
        <v>921.53884000000005</v>
      </c>
      <c r="Q78" s="34">
        <f t="shared" si="71"/>
        <v>0</v>
      </c>
      <c r="R78" s="34">
        <f t="shared" si="71"/>
        <v>0</v>
      </c>
      <c r="S78" s="11">
        <f t="shared" si="69"/>
        <v>0.71899999999999997</v>
      </c>
      <c r="T78" s="11">
        <f t="shared" si="70"/>
        <v>0.71899999999999997</v>
      </c>
      <c r="U78" s="45"/>
      <c r="V78" s="61"/>
      <c r="X78" s="42"/>
    </row>
    <row r="79" spans="1:24" s="257" customFormat="1" ht="33.75" customHeight="1" x14ac:dyDescent="0.2">
      <c r="A79" s="234" t="s">
        <v>208</v>
      </c>
      <c r="B79" s="245" t="s">
        <v>209</v>
      </c>
      <c r="C79" s="236">
        <f>C80</f>
        <v>474.13333</v>
      </c>
      <c r="D79" s="237">
        <f t="shared" ref="D79:R80" si="72">D80</f>
        <v>474.13333</v>
      </c>
      <c r="E79" s="236">
        <f t="shared" si="72"/>
        <v>0</v>
      </c>
      <c r="F79" s="236">
        <f t="shared" si="72"/>
        <v>474.13333</v>
      </c>
      <c r="G79" s="236">
        <f t="shared" si="72"/>
        <v>0</v>
      </c>
      <c r="H79" s="236">
        <f t="shared" si="72"/>
        <v>0</v>
      </c>
      <c r="I79" s="237">
        <f t="shared" si="72"/>
        <v>321.94556999999998</v>
      </c>
      <c r="J79" s="236">
        <f t="shared" si="72"/>
        <v>0</v>
      </c>
      <c r="K79" s="236">
        <f t="shared" si="72"/>
        <v>321.94556999999998</v>
      </c>
      <c r="L79" s="236">
        <f t="shared" si="72"/>
        <v>0</v>
      </c>
      <c r="M79" s="236">
        <f t="shared" si="72"/>
        <v>0</v>
      </c>
      <c r="N79" s="237">
        <f t="shared" si="72"/>
        <v>321.94556999999998</v>
      </c>
      <c r="O79" s="236">
        <f t="shared" si="72"/>
        <v>0</v>
      </c>
      <c r="P79" s="236">
        <f t="shared" si="72"/>
        <v>321.94556999999998</v>
      </c>
      <c r="Q79" s="236">
        <f t="shared" si="72"/>
        <v>0</v>
      </c>
      <c r="R79" s="236">
        <f t="shared" si="72"/>
        <v>0</v>
      </c>
      <c r="S79" s="238">
        <f t="shared" si="69"/>
        <v>0.67900000000000005</v>
      </c>
      <c r="T79" s="238">
        <f t="shared" si="70"/>
        <v>0.67900000000000005</v>
      </c>
      <c r="U79" s="239"/>
      <c r="V79" s="256"/>
      <c r="X79" s="248"/>
    </row>
    <row r="80" spans="1:24" s="10" customFormat="1" ht="124.5" customHeight="1" x14ac:dyDescent="0.2">
      <c r="A80" s="56"/>
      <c r="B80" s="8" t="s">
        <v>210</v>
      </c>
      <c r="C80" s="32">
        <v>474.13333</v>
      </c>
      <c r="D80" s="244">
        <f>SUM(E80:H80)</f>
        <v>474.13333</v>
      </c>
      <c r="E80" s="32">
        <f>E81</f>
        <v>0</v>
      </c>
      <c r="F80" s="32">
        <f t="shared" si="72"/>
        <v>474.13333</v>
      </c>
      <c r="G80" s="32">
        <f t="shared" si="72"/>
        <v>0</v>
      </c>
      <c r="H80" s="32">
        <f t="shared" si="72"/>
        <v>0</v>
      </c>
      <c r="I80" s="244">
        <f>SUM(J80:M80)</f>
        <v>321.94556999999998</v>
      </c>
      <c r="J80" s="32">
        <f t="shared" si="72"/>
        <v>0</v>
      </c>
      <c r="K80" s="32">
        <f t="shared" si="72"/>
        <v>321.94556999999998</v>
      </c>
      <c r="L80" s="32">
        <f t="shared" si="72"/>
        <v>0</v>
      </c>
      <c r="M80" s="32">
        <f t="shared" si="72"/>
        <v>0</v>
      </c>
      <c r="N80" s="244">
        <f t="shared" ref="N80:N86" si="73">SUM(O80:R80)</f>
        <v>321.94556999999998</v>
      </c>
      <c r="O80" s="32">
        <f t="shared" si="72"/>
        <v>0</v>
      </c>
      <c r="P80" s="32">
        <f t="shared" si="72"/>
        <v>321.94556999999998</v>
      </c>
      <c r="Q80" s="32">
        <f t="shared" si="72"/>
        <v>0</v>
      </c>
      <c r="R80" s="32">
        <f t="shared" si="72"/>
        <v>0</v>
      </c>
      <c r="S80" s="12">
        <f t="shared" si="69"/>
        <v>0.67900000000000005</v>
      </c>
      <c r="T80" s="12">
        <f t="shared" si="70"/>
        <v>0.67900000000000005</v>
      </c>
      <c r="U80" s="380" t="s">
        <v>421</v>
      </c>
      <c r="V80" s="380"/>
      <c r="W80" s="100"/>
      <c r="X80" s="2"/>
    </row>
    <row r="81" spans="1:24" s="142" customFormat="1" ht="18" customHeight="1" x14ac:dyDescent="0.25">
      <c r="A81" s="136"/>
      <c r="B81" s="137" t="s">
        <v>510</v>
      </c>
      <c r="C81" s="138">
        <v>474.13333</v>
      </c>
      <c r="D81" s="259">
        <f t="shared" ref="D81:D82" si="74">SUM(E81:H81)</f>
        <v>474.13333</v>
      </c>
      <c r="E81" s="139">
        <v>0</v>
      </c>
      <c r="F81" s="139">
        <v>474.13333</v>
      </c>
      <c r="G81" s="138">
        <v>0</v>
      </c>
      <c r="H81" s="139">
        <v>0</v>
      </c>
      <c r="I81" s="259">
        <f t="shared" ref="I81:I86" si="75">SUM(J81:M81)</f>
        <v>321.94556999999998</v>
      </c>
      <c r="J81" s="139">
        <v>0</v>
      </c>
      <c r="K81" s="139">
        <v>321.94556999999998</v>
      </c>
      <c r="L81" s="139">
        <v>0</v>
      </c>
      <c r="M81" s="139">
        <v>0</v>
      </c>
      <c r="N81" s="259">
        <f t="shared" si="73"/>
        <v>321.94556999999998</v>
      </c>
      <c r="O81" s="139">
        <f t="shared" ref="O81:R82" si="76">J81</f>
        <v>0</v>
      </c>
      <c r="P81" s="139">
        <f t="shared" si="76"/>
        <v>321.94556999999998</v>
      </c>
      <c r="Q81" s="139">
        <f t="shared" si="76"/>
        <v>0</v>
      </c>
      <c r="R81" s="139">
        <f t="shared" si="76"/>
        <v>0</v>
      </c>
      <c r="S81" s="140">
        <f t="shared" si="69"/>
        <v>0.67900000000000005</v>
      </c>
      <c r="T81" s="140">
        <f t="shared" si="70"/>
        <v>0.67900000000000005</v>
      </c>
      <c r="U81" s="123"/>
      <c r="V81" s="260" t="s">
        <v>510</v>
      </c>
      <c r="W81" s="141"/>
      <c r="X81" s="124"/>
    </row>
    <row r="82" spans="1:24" s="142" customFormat="1" ht="18" customHeight="1" x14ac:dyDescent="0.25">
      <c r="A82" s="136"/>
      <c r="B82" s="137" t="s">
        <v>283</v>
      </c>
      <c r="C82" s="138">
        <v>474.13333</v>
      </c>
      <c r="D82" s="259">
        <f t="shared" si="74"/>
        <v>474.13333</v>
      </c>
      <c r="E82" s="139">
        <v>0</v>
      </c>
      <c r="F82" s="139">
        <v>474.13333</v>
      </c>
      <c r="G82" s="138">
        <v>0</v>
      </c>
      <c r="H82" s="139">
        <v>0</v>
      </c>
      <c r="I82" s="259">
        <f t="shared" si="75"/>
        <v>321.94556999999998</v>
      </c>
      <c r="J82" s="139">
        <v>0</v>
      </c>
      <c r="K82" s="139">
        <v>321.94556999999998</v>
      </c>
      <c r="L82" s="139">
        <v>0</v>
      </c>
      <c r="M82" s="139">
        <v>0</v>
      </c>
      <c r="N82" s="259">
        <f t="shared" si="73"/>
        <v>321.94556999999998</v>
      </c>
      <c r="O82" s="139">
        <f t="shared" si="76"/>
        <v>0</v>
      </c>
      <c r="P82" s="139">
        <f t="shared" si="76"/>
        <v>321.94556999999998</v>
      </c>
      <c r="Q82" s="139">
        <f t="shared" si="76"/>
        <v>0</v>
      </c>
      <c r="R82" s="139">
        <f t="shared" si="76"/>
        <v>0</v>
      </c>
      <c r="S82" s="140">
        <f t="shared" si="69"/>
        <v>0.67900000000000005</v>
      </c>
      <c r="T82" s="140">
        <f t="shared" si="70"/>
        <v>0.67900000000000005</v>
      </c>
      <c r="U82" s="123"/>
      <c r="V82" s="260" t="s">
        <v>283</v>
      </c>
      <c r="W82" s="141"/>
      <c r="X82" s="124"/>
    </row>
    <row r="83" spans="1:24" s="394" customFormat="1" ht="57.75" customHeight="1" x14ac:dyDescent="0.2">
      <c r="A83" s="385" t="s">
        <v>211</v>
      </c>
      <c r="B83" s="386" t="s">
        <v>270</v>
      </c>
      <c r="C83" s="387">
        <v>807</v>
      </c>
      <c r="D83" s="212">
        <f>SUM(E83:H83)</f>
        <v>807</v>
      </c>
      <c r="E83" s="388">
        <f>E84+E85</f>
        <v>0</v>
      </c>
      <c r="F83" s="388">
        <f>F84+F85</f>
        <v>807</v>
      </c>
      <c r="G83" s="388">
        <f>G84+G85</f>
        <v>0</v>
      </c>
      <c r="H83" s="388">
        <f>H84+H85</f>
        <v>0</v>
      </c>
      <c r="I83" s="212">
        <f t="shared" si="75"/>
        <v>599.59326999999996</v>
      </c>
      <c r="J83" s="388">
        <f>J84+J85</f>
        <v>0</v>
      </c>
      <c r="K83" s="388">
        <f>K84+K85</f>
        <v>599.59326999999996</v>
      </c>
      <c r="L83" s="388">
        <f>L84+L85</f>
        <v>0</v>
      </c>
      <c r="M83" s="388">
        <f>M84+M85</f>
        <v>0</v>
      </c>
      <c r="N83" s="212">
        <f t="shared" si="73"/>
        <v>599.59326999999996</v>
      </c>
      <c r="O83" s="388">
        <f>O84+O85</f>
        <v>0</v>
      </c>
      <c r="P83" s="388">
        <f>P84+P85</f>
        <v>599.59326999999996</v>
      </c>
      <c r="Q83" s="388">
        <f>Q84+Q85</f>
        <v>0</v>
      </c>
      <c r="R83" s="388">
        <f>R84+R85</f>
        <v>0</v>
      </c>
      <c r="S83" s="389">
        <f t="shared" si="69"/>
        <v>0.74299999999999999</v>
      </c>
      <c r="T83" s="389">
        <f t="shared" si="70"/>
        <v>0.74299999999999999</v>
      </c>
      <c r="U83" s="390" t="s">
        <v>287</v>
      </c>
      <c r="V83" s="391"/>
      <c r="W83" s="392"/>
      <c r="X83" s="393"/>
    </row>
    <row r="84" spans="1:24" s="142" customFormat="1" ht="18" customHeight="1" x14ac:dyDescent="0.25">
      <c r="A84" s="136"/>
      <c r="B84" s="137" t="s">
        <v>280</v>
      </c>
      <c r="C84" s="138">
        <v>0</v>
      </c>
      <c r="D84" s="259">
        <f t="shared" ref="D84:D86" si="77">SUM(E84:H84)</f>
        <v>0</v>
      </c>
      <c r="E84" s="139">
        <v>0</v>
      </c>
      <c r="F84" s="139">
        <f>C84</f>
        <v>0</v>
      </c>
      <c r="G84" s="138">
        <v>0</v>
      </c>
      <c r="H84" s="139">
        <v>0</v>
      </c>
      <c r="I84" s="259">
        <f t="shared" si="75"/>
        <v>0</v>
      </c>
      <c r="J84" s="139">
        <v>0</v>
      </c>
      <c r="K84" s="139">
        <v>0</v>
      </c>
      <c r="L84" s="139">
        <v>0</v>
      </c>
      <c r="M84" s="139">
        <v>0</v>
      </c>
      <c r="N84" s="259">
        <f t="shared" si="73"/>
        <v>0</v>
      </c>
      <c r="O84" s="139">
        <f t="shared" ref="O84:R86" si="78">J84</f>
        <v>0</v>
      </c>
      <c r="P84" s="139">
        <f t="shared" si="78"/>
        <v>0</v>
      </c>
      <c r="Q84" s="139">
        <f t="shared" si="78"/>
        <v>0</v>
      </c>
      <c r="R84" s="139">
        <f t="shared" si="78"/>
        <v>0</v>
      </c>
      <c r="S84" s="140">
        <v>0</v>
      </c>
      <c r="T84" s="140">
        <v>0</v>
      </c>
      <c r="U84" s="123"/>
      <c r="V84" s="260" t="s">
        <v>280</v>
      </c>
      <c r="W84" s="141"/>
      <c r="X84" s="124"/>
    </row>
    <row r="85" spans="1:24" s="142" customFormat="1" ht="18" customHeight="1" x14ac:dyDescent="0.25">
      <c r="A85" s="136"/>
      <c r="B85" s="137" t="s">
        <v>510</v>
      </c>
      <c r="C85" s="138">
        <v>807</v>
      </c>
      <c r="D85" s="259">
        <f t="shared" si="77"/>
        <v>807</v>
      </c>
      <c r="E85" s="139">
        <v>0</v>
      </c>
      <c r="F85" s="139">
        <v>807</v>
      </c>
      <c r="G85" s="138">
        <v>0</v>
      </c>
      <c r="H85" s="139">
        <v>0</v>
      </c>
      <c r="I85" s="259">
        <f t="shared" si="75"/>
        <v>599.59326999999996</v>
      </c>
      <c r="J85" s="139">
        <v>0</v>
      </c>
      <c r="K85" s="139">
        <v>599.59326999999996</v>
      </c>
      <c r="L85" s="139">
        <v>0</v>
      </c>
      <c r="M85" s="139">
        <v>0</v>
      </c>
      <c r="N85" s="259">
        <f t="shared" si="73"/>
        <v>599.59326999999996</v>
      </c>
      <c r="O85" s="139">
        <f t="shared" si="78"/>
        <v>0</v>
      </c>
      <c r="P85" s="139">
        <f t="shared" si="78"/>
        <v>599.59326999999996</v>
      </c>
      <c r="Q85" s="139">
        <f t="shared" si="78"/>
        <v>0</v>
      </c>
      <c r="R85" s="139">
        <f t="shared" si="78"/>
        <v>0</v>
      </c>
      <c r="S85" s="140">
        <f t="shared" ref="S85:S96" si="79">I85/D85</f>
        <v>0.74299999999999999</v>
      </c>
      <c r="T85" s="140">
        <f t="shared" ref="T85:T96" si="80">N85/D85</f>
        <v>0.74299999999999999</v>
      </c>
      <c r="U85" s="123"/>
      <c r="V85" s="260" t="s">
        <v>510</v>
      </c>
      <c r="W85" s="141"/>
      <c r="X85" s="124"/>
    </row>
    <row r="86" spans="1:24" s="142" customFormat="1" ht="18" customHeight="1" x14ac:dyDescent="0.25">
      <c r="A86" s="136"/>
      <c r="B86" s="137" t="s">
        <v>283</v>
      </c>
      <c r="C86" s="138">
        <v>407</v>
      </c>
      <c r="D86" s="259">
        <f t="shared" si="77"/>
        <v>407</v>
      </c>
      <c r="E86" s="139">
        <v>0</v>
      </c>
      <c r="F86" s="139">
        <v>407</v>
      </c>
      <c r="G86" s="138">
        <v>0</v>
      </c>
      <c r="H86" s="139">
        <v>0</v>
      </c>
      <c r="I86" s="259">
        <f t="shared" si="75"/>
        <v>297</v>
      </c>
      <c r="J86" s="139">
        <v>0</v>
      </c>
      <c r="K86" s="139">
        <v>297</v>
      </c>
      <c r="L86" s="139">
        <v>0</v>
      </c>
      <c r="M86" s="139">
        <v>0</v>
      </c>
      <c r="N86" s="259">
        <f t="shared" si="73"/>
        <v>297</v>
      </c>
      <c r="O86" s="139">
        <f t="shared" si="78"/>
        <v>0</v>
      </c>
      <c r="P86" s="139">
        <f t="shared" si="78"/>
        <v>297</v>
      </c>
      <c r="Q86" s="139">
        <f t="shared" si="78"/>
        <v>0</v>
      </c>
      <c r="R86" s="139">
        <f t="shared" si="78"/>
        <v>0</v>
      </c>
      <c r="S86" s="140">
        <f t="shared" si="79"/>
        <v>0.73</v>
      </c>
      <c r="T86" s="140">
        <f t="shared" si="80"/>
        <v>0.73</v>
      </c>
      <c r="U86" s="123"/>
      <c r="V86" s="260" t="s">
        <v>283</v>
      </c>
      <c r="W86" s="141"/>
      <c r="X86" s="124"/>
    </row>
    <row r="87" spans="1:24" s="49" customFormat="1" ht="48" customHeight="1" x14ac:dyDescent="0.2">
      <c r="A87" s="43" t="s">
        <v>212</v>
      </c>
      <c r="B87" s="9" t="s">
        <v>213</v>
      </c>
      <c r="C87" s="34">
        <f t="shared" ref="C87:R87" si="81">C88+C91+C94+C95+C96</f>
        <v>76820.108300000007</v>
      </c>
      <c r="D87" s="34">
        <f t="shared" si="81"/>
        <v>76820.108300000007</v>
      </c>
      <c r="E87" s="34">
        <f t="shared" si="81"/>
        <v>0</v>
      </c>
      <c r="F87" s="34">
        <f t="shared" si="81"/>
        <v>76820.108300000007</v>
      </c>
      <c r="G87" s="34">
        <f t="shared" si="81"/>
        <v>0</v>
      </c>
      <c r="H87" s="34">
        <f t="shared" si="81"/>
        <v>0</v>
      </c>
      <c r="I87" s="34">
        <f t="shared" si="81"/>
        <v>68845.617670000007</v>
      </c>
      <c r="J87" s="34">
        <f t="shared" si="81"/>
        <v>0</v>
      </c>
      <c r="K87" s="34">
        <f t="shared" si="81"/>
        <v>68845.617670000007</v>
      </c>
      <c r="L87" s="34">
        <f t="shared" si="81"/>
        <v>0</v>
      </c>
      <c r="M87" s="34">
        <f t="shared" si="81"/>
        <v>0</v>
      </c>
      <c r="N87" s="34">
        <f t="shared" si="81"/>
        <v>68845.617670000007</v>
      </c>
      <c r="O87" s="34">
        <f t="shared" si="81"/>
        <v>0</v>
      </c>
      <c r="P87" s="34">
        <f t="shared" si="81"/>
        <v>68845.617670000007</v>
      </c>
      <c r="Q87" s="34">
        <f t="shared" si="81"/>
        <v>0</v>
      </c>
      <c r="R87" s="34">
        <f t="shared" si="81"/>
        <v>0</v>
      </c>
      <c r="S87" s="11">
        <f t="shared" si="79"/>
        <v>0.89600000000000002</v>
      </c>
      <c r="T87" s="11">
        <f t="shared" si="80"/>
        <v>0.89600000000000002</v>
      </c>
      <c r="U87" s="45"/>
      <c r="V87" s="61"/>
      <c r="X87" s="42"/>
    </row>
    <row r="88" spans="1:24" s="257" customFormat="1" ht="53.25" customHeight="1" x14ac:dyDescent="0.2">
      <c r="A88" s="234" t="s">
        <v>723</v>
      </c>
      <c r="B88" s="245" t="s">
        <v>399</v>
      </c>
      <c r="C88" s="237">
        <f>C89+C90</f>
        <v>56378.086609999998</v>
      </c>
      <c r="D88" s="237">
        <f>D89+D90</f>
        <v>56378.086609999998</v>
      </c>
      <c r="E88" s="237">
        <f t="shared" ref="E88:R88" si="82">E89+E90</f>
        <v>0</v>
      </c>
      <c r="F88" s="237">
        <f t="shared" si="82"/>
        <v>56378.086609999998</v>
      </c>
      <c r="G88" s="237">
        <f t="shared" si="82"/>
        <v>0</v>
      </c>
      <c r="H88" s="237">
        <f t="shared" si="82"/>
        <v>0</v>
      </c>
      <c r="I88" s="237">
        <f t="shared" si="82"/>
        <v>52438.063150000002</v>
      </c>
      <c r="J88" s="237">
        <f t="shared" si="82"/>
        <v>0</v>
      </c>
      <c r="K88" s="237">
        <f t="shared" si="82"/>
        <v>52438.063150000002</v>
      </c>
      <c r="L88" s="237">
        <f t="shared" si="82"/>
        <v>0</v>
      </c>
      <c r="M88" s="237">
        <f t="shared" si="82"/>
        <v>0</v>
      </c>
      <c r="N88" s="237">
        <f t="shared" si="82"/>
        <v>52438.063150000002</v>
      </c>
      <c r="O88" s="237">
        <f t="shared" si="82"/>
        <v>0</v>
      </c>
      <c r="P88" s="237">
        <f t="shared" si="82"/>
        <v>52438.063150000002</v>
      </c>
      <c r="Q88" s="237">
        <f t="shared" si="82"/>
        <v>0</v>
      </c>
      <c r="R88" s="237">
        <f t="shared" si="82"/>
        <v>0</v>
      </c>
      <c r="S88" s="258">
        <f t="shared" si="79"/>
        <v>0.93</v>
      </c>
      <c r="T88" s="258">
        <f t="shared" si="80"/>
        <v>0.93</v>
      </c>
      <c r="U88" s="239"/>
      <c r="V88" s="256"/>
      <c r="X88" s="248"/>
    </row>
    <row r="89" spans="1:24" s="10" customFormat="1" ht="32.25" customHeight="1" x14ac:dyDescent="0.2">
      <c r="A89" s="619"/>
      <c r="B89" s="6" t="s">
        <v>400</v>
      </c>
      <c r="C89" s="32">
        <v>33383.558709999998</v>
      </c>
      <c r="D89" s="244">
        <f t="shared" ref="D89:D90" si="83">SUM(E89:H89)</f>
        <v>33383.558709999998</v>
      </c>
      <c r="E89" s="32">
        <v>0</v>
      </c>
      <c r="F89" s="32">
        <v>33383.558709999998</v>
      </c>
      <c r="G89" s="32">
        <v>0</v>
      </c>
      <c r="H89" s="32">
        <v>0</v>
      </c>
      <c r="I89" s="244">
        <f t="shared" ref="I89:I96" si="84">SUM(J89:M89)</f>
        <v>29790.836459999999</v>
      </c>
      <c r="J89" s="32">
        <v>0</v>
      </c>
      <c r="K89" s="32">
        <v>29790.836459999999</v>
      </c>
      <c r="L89" s="32">
        <v>0</v>
      </c>
      <c r="M89" s="32">
        <v>0</v>
      </c>
      <c r="N89" s="244">
        <f t="shared" ref="N89:N96" si="85">SUM(O89:R89)</f>
        <v>29790.836459999999</v>
      </c>
      <c r="O89" s="32">
        <f t="shared" ref="O89:R96" si="86">J89</f>
        <v>0</v>
      </c>
      <c r="P89" s="32">
        <f t="shared" si="86"/>
        <v>29790.836459999999</v>
      </c>
      <c r="Q89" s="32">
        <f t="shared" si="86"/>
        <v>0</v>
      </c>
      <c r="R89" s="32">
        <f t="shared" si="86"/>
        <v>0</v>
      </c>
      <c r="S89" s="12">
        <f t="shared" si="79"/>
        <v>0.89200000000000002</v>
      </c>
      <c r="T89" s="12">
        <f t="shared" si="80"/>
        <v>0.89200000000000002</v>
      </c>
      <c r="U89" s="380" t="s">
        <v>422</v>
      </c>
      <c r="V89" s="39" t="s">
        <v>283</v>
      </c>
      <c r="X89" s="2"/>
    </row>
    <row r="90" spans="1:24" s="10" customFormat="1" ht="39.75" customHeight="1" x14ac:dyDescent="0.2">
      <c r="A90" s="621"/>
      <c r="B90" s="6" t="s">
        <v>401</v>
      </c>
      <c r="C90" s="31">
        <v>22994.527900000001</v>
      </c>
      <c r="D90" s="244">
        <f t="shared" si="83"/>
        <v>22994.527900000001</v>
      </c>
      <c r="E90" s="32">
        <v>0</v>
      </c>
      <c r="F90" s="32">
        <v>22994.527900000001</v>
      </c>
      <c r="G90" s="31">
        <v>0</v>
      </c>
      <c r="H90" s="32">
        <v>0</v>
      </c>
      <c r="I90" s="244">
        <f t="shared" si="84"/>
        <v>22647.22669</v>
      </c>
      <c r="J90" s="32">
        <v>0</v>
      </c>
      <c r="K90" s="32">
        <v>22647.22669</v>
      </c>
      <c r="L90" s="32">
        <v>0</v>
      </c>
      <c r="M90" s="32">
        <v>0</v>
      </c>
      <c r="N90" s="244">
        <f t="shared" si="85"/>
        <v>22647.22669</v>
      </c>
      <c r="O90" s="32">
        <f t="shared" si="86"/>
        <v>0</v>
      </c>
      <c r="P90" s="32">
        <f t="shared" si="86"/>
        <v>22647.22669</v>
      </c>
      <c r="Q90" s="32">
        <f t="shared" si="86"/>
        <v>0</v>
      </c>
      <c r="R90" s="32">
        <f t="shared" si="86"/>
        <v>0</v>
      </c>
      <c r="S90" s="12">
        <f t="shared" si="79"/>
        <v>0.98499999999999999</v>
      </c>
      <c r="T90" s="12">
        <f t="shared" si="80"/>
        <v>0.98499999999999999</v>
      </c>
      <c r="U90" s="380" t="s">
        <v>422</v>
      </c>
      <c r="V90" s="39" t="s">
        <v>283</v>
      </c>
      <c r="X90" s="2"/>
    </row>
    <row r="91" spans="1:24" s="257" customFormat="1" ht="18" customHeight="1" x14ac:dyDescent="0.2">
      <c r="A91" s="261" t="s">
        <v>488</v>
      </c>
      <c r="B91" s="245" t="s">
        <v>484</v>
      </c>
      <c r="C91" s="254">
        <v>145.41924</v>
      </c>
      <c r="D91" s="237">
        <f>D92+D93</f>
        <v>145.41924</v>
      </c>
      <c r="E91" s="236">
        <f t="shared" ref="E91:R91" si="87">E92+E93</f>
        <v>0</v>
      </c>
      <c r="F91" s="236">
        <f t="shared" si="87"/>
        <v>145.41924</v>
      </c>
      <c r="G91" s="236">
        <f t="shared" si="87"/>
        <v>0</v>
      </c>
      <c r="H91" s="236">
        <f t="shared" si="87"/>
        <v>0</v>
      </c>
      <c r="I91" s="237">
        <f t="shared" si="87"/>
        <v>55.302280000000003</v>
      </c>
      <c r="J91" s="236">
        <f t="shared" si="87"/>
        <v>0</v>
      </c>
      <c r="K91" s="236">
        <f t="shared" si="87"/>
        <v>55.302280000000003</v>
      </c>
      <c r="L91" s="236">
        <f t="shared" si="87"/>
        <v>0</v>
      </c>
      <c r="M91" s="236">
        <f t="shared" si="87"/>
        <v>0</v>
      </c>
      <c r="N91" s="237">
        <f t="shared" si="87"/>
        <v>55.302280000000003</v>
      </c>
      <c r="O91" s="236">
        <f t="shared" si="87"/>
        <v>0</v>
      </c>
      <c r="P91" s="236">
        <f t="shared" si="87"/>
        <v>55.302280000000003</v>
      </c>
      <c r="Q91" s="236">
        <f t="shared" si="87"/>
        <v>0</v>
      </c>
      <c r="R91" s="236">
        <f t="shared" si="87"/>
        <v>0</v>
      </c>
      <c r="S91" s="238">
        <f t="shared" si="79"/>
        <v>0.38</v>
      </c>
      <c r="T91" s="238">
        <f t="shared" si="80"/>
        <v>0.38</v>
      </c>
      <c r="U91" s="255"/>
      <c r="V91" s="355"/>
      <c r="X91" s="248"/>
    </row>
    <row r="92" spans="1:24" s="142" customFormat="1" ht="18" customHeight="1" x14ac:dyDescent="0.25">
      <c r="A92" s="136"/>
      <c r="B92" s="137" t="s">
        <v>280</v>
      </c>
      <c r="C92" s="138">
        <v>34.299999999999997</v>
      </c>
      <c r="D92" s="259">
        <f t="shared" ref="D92:D96" si="88">SUM(E92:H92)</f>
        <v>34.299999999999997</v>
      </c>
      <c r="E92" s="139">
        <v>0</v>
      </c>
      <c r="F92" s="139">
        <v>34.299999999999997</v>
      </c>
      <c r="G92" s="138">
        <v>0</v>
      </c>
      <c r="H92" s="139">
        <v>0</v>
      </c>
      <c r="I92" s="259">
        <f t="shared" si="84"/>
        <v>28.3</v>
      </c>
      <c r="J92" s="139">
        <v>0</v>
      </c>
      <c r="K92" s="139">
        <v>28.3</v>
      </c>
      <c r="L92" s="139">
        <v>0</v>
      </c>
      <c r="M92" s="139">
        <v>0</v>
      </c>
      <c r="N92" s="259">
        <f t="shared" si="85"/>
        <v>28.3</v>
      </c>
      <c r="O92" s="139">
        <f t="shared" ref="O92:O93" si="89">J92</f>
        <v>0</v>
      </c>
      <c r="P92" s="139">
        <f t="shared" si="86"/>
        <v>28.3</v>
      </c>
      <c r="Q92" s="139">
        <f t="shared" si="86"/>
        <v>0</v>
      </c>
      <c r="R92" s="139">
        <f t="shared" si="86"/>
        <v>0</v>
      </c>
      <c r="S92" s="140">
        <f t="shared" si="79"/>
        <v>0.82499999999999996</v>
      </c>
      <c r="T92" s="140">
        <f t="shared" si="80"/>
        <v>0.82499999999999996</v>
      </c>
      <c r="U92" s="380" t="s">
        <v>280</v>
      </c>
      <c r="V92" s="380" t="s">
        <v>280</v>
      </c>
      <c r="W92" s="141"/>
      <c r="X92" s="124"/>
    </row>
    <row r="93" spans="1:24" s="142" customFormat="1" ht="18" customHeight="1" x14ac:dyDescent="0.25">
      <c r="A93" s="136"/>
      <c r="B93" s="137" t="s">
        <v>283</v>
      </c>
      <c r="C93" s="138">
        <v>111.11924</v>
      </c>
      <c r="D93" s="259">
        <f t="shared" si="88"/>
        <v>111.11924</v>
      </c>
      <c r="E93" s="139">
        <v>0</v>
      </c>
      <c r="F93" s="139">
        <v>111.11924</v>
      </c>
      <c r="G93" s="138">
        <v>0</v>
      </c>
      <c r="H93" s="139">
        <v>0</v>
      </c>
      <c r="I93" s="259">
        <f t="shared" si="84"/>
        <v>27.002279999999999</v>
      </c>
      <c r="J93" s="139">
        <v>0</v>
      </c>
      <c r="K93" s="139">
        <v>27.002279999999999</v>
      </c>
      <c r="L93" s="139">
        <v>0</v>
      </c>
      <c r="M93" s="139">
        <v>0</v>
      </c>
      <c r="N93" s="259">
        <f t="shared" si="85"/>
        <v>27.002279999999999</v>
      </c>
      <c r="O93" s="139">
        <f t="shared" si="89"/>
        <v>0</v>
      </c>
      <c r="P93" s="139">
        <f>K93</f>
        <v>27.002279999999999</v>
      </c>
      <c r="Q93" s="139">
        <f t="shared" si="86"/>
        <v>0</v>
      </c>
      <c r="R93" s="139">
        <f t="shared" si="86"/>
        <v>0</v>
      </c>
      <c r="S93" s="140">
        <f t="shared" si="79"/>
        <v>0.24299999999999999</v>
      </c>
      <c r="T93" s="140">
        <f t="shared" si="80"/>
        <v>0.24299999999999999</v>
      </c>
      <c r="U93" s="380" t="s">
        <v>283</v>
      </c>
      <c r="V93" s="380" t="s">
        <v>283</v>
      </c>
      <c r="W93" s="141"/>
      <c r="X93" s="124"/>
    </row>
    <row r="94" spans="1:24" s="257" customFormat="1" ht="45.75" customHeight="1" x14ac:dyDescent="0.2">
      <c r="A94" s="234" t="s">
        <v>489</v>
      </c>
      <c r="B94" s="245" t="s">
        <v>511</v>
      </c>
      <c r="C94" s="254">
        <v>13223.1957</v>
      </c>
      <c r="D94" s="237">
        <f t="shared" si="88"/>
        <v>13223.1957</v>
      </c>
      <c r="E94" s="236">
        <v>0</v>
      </c>
      <c r="F94" s="254">
        <v>13223.1957</v>
      </c>
      <c r="G94" s="254">
        <v>0</v>
      </c>
      <c r="H94" s="236">
        <v>0</v>
      </c>
      <c r="I94" s="237">
        <f t="shared" si="84"/>
        <v>13223.1957</v>
      </c>
      <c r="J94" s="236">
        <v>0</v>
      </c>
      <c r="K94" s="236">
        <v>13223.1957</v>
      </c>
      <c r="L94" s="236">
        <v>0</v>
      </c>
      <c r="M94" s="236">
        <v>0</v>
      </c>
      <c r="N94" s="237">
        <f t="shared" si="85"/>
        <v>13223.1957</v>
      </c>
      <c r="O94" s="236">
        <f>J94</f>
        <v>0</v>
      </c>
      <c r="P94" s="236">
        <f t="shared" ref="P94:P96" si="90">K94</f>
        <v>13223.1957</v>
      </c>
      <c r="Q94" s="236">
        <f t="shared" si="86"/>
        <v>0</v>
      </c>
      <c r="R94" s="236">
        <f t="shared" si="86"/>
        <v>0</v>
      </c>
      <c r="S94" s="238">
        <f t="shared" si="79"/>
        <v>1</v>
      </c>
      <c r="T94" s="238">
        <f t="shared" si="80"/>
        <v>1</v>
      </c>
      <c r="U94" s="239" t="s">
        <v>283</v>
      </c>
      <c r="V94" s="239" t="s">
        <v>283</v>
      </c>
      <c r="X94" s="248"/>
    </row>
    <row r="95" spans="1:24" s="257" customFormat="1" ht="28.5" customHeight="1" x14ac:dyDescent="0.2">
      <c r="A95" s="234" t="s">
        <v>492</v>
      </c>
      <c r="B95" s="245" t="s">
        <v>724</v>
      </c>
      <c r="C95" s="254">
        <v>607.26855999999998</v>
      </c>
      <c r="D95" s="237">
        <f t="shared" si="88"/>
        <v>607.26855999999998</v>
      </c>
      <c r="E95" s="236">
        <v>0</v>
      </c>
      <c r="F95" s="254">
        <v>607.26855999999998</v>
      </c>
      <c r="G95" s="254">
        <v>0</v>
      </c>
      <c r="H95" s="236">
        <v>0</v>
      </c>
      <c r="I95" s="237">
        <f t="shared" si="84"/>
        <v>607.26374999999996</v>
      </c>
      <c r="J95" s="236">
        <v>0</v>
      </c>
      <c r="K95" s="236">
        <v>607.26374999999996</v>
      </c>
      <c r="L95" s="236">
        <v>0</v>
      </c>
      <c r="M95" s="236">
        <v>0</v>
      </c>
      <c r="N95" s="237">
        <f t="shared" si="85"/>
        <v>607.26374999999996</v>
      </c>
      <c r="O95" s="236">
        <f>J95</f>
        <v>0</v>
      </c>
      <c r="P95" s="236">
        <f t="shared" si="90"/>
        <v>607.26374999999996</v>
      </c>
      <c r="Q95" s="236">
        <f t="shared" si="86"/>
        <v>0</v>
      </c>
      <c r="R95" s="236">
        <f t="shared" si="86"/>
        <v>0</v>
      </c>
      <c r="S95" s="238">
        <f t="shared" si="79"/>
        <v>1</v>
      </c>
      <c r="T95" s="238">
        <f t="shared" si="80"/>
        <v>1</v>
      </c>
      <c r="U95" s="239" t="s">
        <v>283</v>
      </c>
      <c r="V95" s="239" t="s">
        <v>283</v>
      </c>
      <c r="X95" s="248"/>
    </row>
    <row r="96" spans="1:24" s="257" customFormat="1" ht="102" x14ac:dyDescent="0.2">
      <c r="A96" s="234" t="s">
        <v>493</v>
      </c>
      <c r="B96" s="245" t="s">
        <v>748</v>
      </c>
      <c r="C96" s="254">
        <v>6466.1381899999997</v>
      </c>
      <c r="D96" s="237">
        <f t="shared" si="88"/>
        <v>6466.1381899999997</v>
      </c>
      <c r="E96" s="236">
        <v>0</v>
      </c>
      <c r="F96" s="254">
        <v>6466.1381899999997</v>
      </c>
      <c r="G96" s="254">
        <v>0</v>
      </c>
      <c r="H96" s="236">
        <v>0</v>
      </c>
      <c r="I96" s="237">
        <f t="shared" si="84"/>
        <v>2521.79279</v>
      </c>
      <c r="J96" s="236">
        <v>0</v>
      </c>
      <c r="K96" s="236">
        <v>2521.79279</v>
      </c>
      <c r="L96" s="236">
        <v>0</v>
      </c>
      <c r="M96" s="236">
        <v>0</v>
      </c>
      <c r="N96" s="237">
        <f t="shared" si="85"/>
        <v>2521.79279</v>
      </c>
      <c r="O96" s="236">
        <f>J96</f>
        <v>0</v>
      </c>
      <c r="P96" s="236">
        <f t="shared" si="90"/>
        <v>2521.79279</v>
      </c>
      <c r="Q96" s="236">
        <f t="shared" si="86"/>
        <v>0</v>
      </c>
      <c r="R96" s="236">
        <f t="shared" si="86"/>
        <v>0</v>
      </c>
      <c r="S96" s="238">
        <f t="shared" si="79"/>
        <v>0.39</v>
      </c>
      <c r="T96" s="238">
        <f t="shared" si="80"/>
        <v>0.39</v>
      </c>
      <c r="U96" s="239" t="s">
        <v>283</v>
      </c>
      <c r="V96" s="239" t="s">
        <v>283</v>
      </c>
      <c r="X96" s="248"/>
    </row>
    <row r="97" spans="2:25" x14ac:dyDescent="0.2">
      <c r="I97" s="262"/>
      <c r="J97" s="263"/>
      <c r="K97" s="263"/>
    </row>
    <row r="98" spans="2:25" s="72" customFormat="1" ht="18.75" customHeight="1" x14ac:dyDescent="0.25">
      <c r="B98" s="72" t="s">
        <v>749</v>
      </c>
      <c r="C98" s="71">
        <v>509727.71584999998</v>
      </c>
      <c r="D98" s="201"/>
      <c r="E98" s="71"/>
      <c r="F98" s="71"/>
      <c r="G98" s="71"/>
      <c r="H98" s="264" t="s">
        <v>584</v>
      </c>
      <c r="I98" s="201">
        <f>I14</f>
        <v>492198.93381000002</v>
      </c>
      <c r="J98" s="71">
        <f>J14</f>
        <v>10653.061949999999</v>
      </c>
      <c r="K98" s="71">
        <f>K14</f>
        <v>481545.87186000001</v>
      </c>
      <c r="L98" s="71">
        <f>L14</f>
        <v>0</v>
      </c>
      <c r="M98" s="71">
        <f>M14</f>
        <v>0</v>
      </c>
      <c r="N98" s="74"/>
      <c r="U98" s="39"/>
      <c r="V98" s="58"/>
      <c r="W98" s="74"/>
      <c r="Y98" s="74"/>
    </row>
    <row r="99" spans="2:25" s="59" customFormat="1" x14ac:dyDescent="0.2">
      <c r="B99" s="131"/>
      <c r="C99" s="57">
        <f>C14-C98</f>
        <v>0</v>
      </c>
      <c r="D99" s="265"/>
      <c r="E99" s="131"/>
      <c r="F99" s="131"/>
      <c r="G99" s="131"/>
      <c r="H99" s="131"/>
      <c r="I99" s="356"/>
      <c r="J99" s="131"/>
      <c r="K99" s="131"/>
      <c r="L99" s="131"/>
      <c r="M99" s="131"/>
      <c r="N99" s="60"/>
      <c r="U99" s="39"/>
      <c r="V99" s="58"/>
      <c r="W99" s="60"/>
      <c r="Y99" s="60"/>
    </row>
    <row r="100" spans="2:25" s="59" customFormat="1" x14ac:dyDescent="0.2">
      <c r="C100" s="131"/>
      <c r="D100" s="60"/>
      <c r="I100" s="2"/>
      <c r="J100" s="131"/>
      <c r="K100" s="131"/>
      <c r="L100" s="131"/>
      <c r="M100" s="131"/>
      <c r="N100" s="60"/>
      <c r="U100" s="39"/>
      <c r="V100" s="58"/>
      <c r="W100" s="60"/>
      <c r="Y100" s="60"/>
    </row>
    <row r="101" spans="2:25" s="59" customFormat="1" x14ac:dyDescent="0.2">
      <c r="C101" s="131"/>
      <c r="D101" s="60"/>
      <c r="I101" s="2"/>
      <c r="J101" s="131"/>
      <c r="K101" s="131"/>
      <c r="L101" s="131"/>
      <c r="M101" s="131"/>
      <c r="N101" s="60"/>
      <c r="U101" s="39"/>
      <c r="V101" s="58"/>
      <c r="W101" s="60"/>
      <c r="Y101" s="60"/>
    </row>
    <row r="102" spans="2:25" s="72" customFormat="1" ht="42" customHeight="1" x14ac:dyDescent="0.25">
      <c r="C102" s="71"/>
      <c r="D102" s="201"/>
      <c r="E102" s="609" t="s">
        <v>423</v>
      </c>
      <c r="F102" s="609"/>
      <c r="G102" s="609"/>
      <c r="H102" s="609"/>
      <c r="I102" s="201">
        <f>J102+K102+M102</f>
        <v>492198.93381000002</v>
      </c>
      <c r="J102" s="71">
        <v>10653.061949999999</v>
      </c>
      <c r="K102" s="71">
        <v>481545.87186000001</v>
      </c>
      <c r="L102" s="71">
        <v>0</v>
      </c>
      <c r="M102" s="71">
        <v>0</v>
      </c>
      <c r="N102" s="201"/>
      <c r="O102" s="71"/>
      <c r="P102" s="71"/>
      <c r="Q102" s="71"/>
      <c r="R102" s="71"/>
      <c r="U102" s="39"/>
      <c r="V102" s="58"/>
      <c r="W102" s="74"/>
      <c r="Y102" s="74"/>
    </row>
    <row r="103" spans="2:25" x14ac:dyDescent="0.2">
      <c r="I103" s="262">
        <f>I14-I102</f>
        <v>0</v>
      </c>
      <c r="J103" s="263">
        <f>J14-J102</f>
        <v>0</v>
      </c>
      <c r="K103" s="263">
        <f>K14-K102</f>
        <v>0</v>
      </c>
      <c r="L103" s="263">
        <f>L14-L102</f>
        <v>0</v>
      </c>
      <c r="M103" s="263">
        <f>M14-M102</f>
        <v>0</v>
      </c>
      <c r="W103" s="2"/>
    </row>
  </sheetData>
  <mergeCells count="33">
    <mergeCell ref="A61:A62"/>
    <mergeCell ref="A67:T67"/>
    <mergeCell ref="A76:T76"/>
    <mergeCell ref="A89:A90"/>
    <mergeCell ref="U9:U13"/>
    <mergeCell ref="V9:V13"/>
    <mergeCell ref="D10:H10"/>
    <mergeCell ref="I10:M10"/>
    <mergeCell ref="N10:R10"/>
    <mergeCell ref="S10:S12"/>
    <mergeCell ref="T10:T12"/>
    <mergeCell ref="E11:H11"/>
    <mergeCell ref="I11:I12"/>
    <mergeCell ref="J11:M11"/>
    <mergeCell ref="N11:N12"/>
    <mergeCell ref="O11:R11"/>
    <mergeCell ref="D11:D12"/>
    <mergeCell ref="E102:H102"/>
    <mergeCell ref="B9:B12"/>
    <mergeCell ref="C9:C12"/>
    <mergeCell ref="N1:T1"/>
    <mergeCell ref="A2:T2"/>
    <mergeCell ref="A3:T3"/>
    <mergeCell ref="A4:T4"/>
    <mergeCell ref="A5:T5"/>
    <mergeCell ref="A6:T6"/>
    <mergeCell ref="D9:T9"/>
    <mergeCell ref="A9:A12"/>
    <mergeCell ref="A15:T15"/>
    <mergeCell ref="A19:A20"/>
    <mergeCell ref="A24:A30"/>
    <mergeCell ref="A43:T43"/>
    <mergeCell ref="A52:A58"/>
  </mergeCells>
  <printOptions horizontalCentered="1"/>
  <pageMargins left="0" right="0" top="0.74803149606299213" bottom="0" header="0.31496062992125984" footer="0"/>
  <pageSetup paperSize="9" scale="57" fitToHeight="4" orientation="landscape" r:id="rId1"/>
  <rowBreaks count="5" manualBreakCount="5">
    <brk id="28" max="19" man="1"/>
    <brk id="37" max="19" man="1"/>
    <brk id="49" max="19" man="1"/>
    <brk id="66" max="19" man="1"/>
    <brk id="8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0"/>
  <sheetViews>
    <sheetView topLeftCell="A20" zoomScale="70" zoomScaleNormal="70" zoomScaleSheetLayoutView="75" workbookViewId="0">
      <pane xSplit="3" ySplit="1" topLeftCell="D171" activePane="bottomRight" state="frozen"/>
      <selection activeCell="A20" sqref="A20"/>
      <selection pane="topRight" activeCell="D20" sqref="D20"/>
      <selection pane="bottomLeft" activeCell="A21" sqref="A21"/>
      <selection pane="bottomRight" activeCell="B173" sqref="B173"/>
    </sheetView>
  </sheetViews>
  <sheetFormatPr defaultColWidth="8.85546875" defaultRowHeight="15" x14ac:dyDescent="0.25"/>
  <cols>
    <col min="1" max="1" width="6.7109375" style="463" customWidth="1"/>
    <col min="2" max="2" width="39.85546875" style="463" customWidth="1"/>
    <col min="3" max="3" width="19.7109375" style="463" customWidth="1"/>
    <col min="4" max="4" width="18.7109375" style="519" customWidth="1"/>
    <col min="5" max="5" width="15.85546875" style="519" customWidth="1"/>
    <col min="6" max="6" width="18" style="519" customWidth="1"/>
    <col min="7" max="7" width="15.5703125" style="519" customWidth="1"/>
    <col min="8" max="8" width="18.28515625" style="464" customWidth="1"/>
    <col min="9" max="9" width="16.5703125" style="464" customWidth="1"/>
    <col min="10" max="10" width="17" style="463" customWidth="1"/>
    <col min="11" max="11" width="14.42578125" style="463" customWidth="1"/>
    <col min="12" max="12" width="18.140625" style="473" customWidth="1"/>
    <col min="13" max="13" width="16.42578125" style="473" customWidth="1"/>
    <col min="14" max="14" width="15.85546875" style="463" customWidth="1"/>
    <col min="15" max="15" width="15" style="463" customWidth="1"/>
    <col min="16" max="16" width="13.28515625" style="463" customWidth="1"/>
    <col min="17" max="17" width="14.28515625" style="463" customWidth="1"/>
    <col min="18" max="18" width="17.85546875" style="520" customWidth="1"/>
    <col min="19" max="256" width="8.85546875" style="463"/>
    <col min="257" max="257" width="6.7109375" style="463" customWidth="1"/>
    <col min="258" max="258" width="39.85546875" style="463" customWidth="1"/>
    <col min="259" max="259" width="17" style="463" customWidth="1"/>
    <col min="260" max="260" width="18.7109375" style="463" customWidth="1"/>
    <col min="261" max="261" width="15.85546875" style="463" customWidth="1"/>
    <col min="262" max="262" width="18" style="463" customWidth="1"/>
    <col min="263" max="263" width="15.5703125" style="463" customWidth="1"/>
    <col min="264" max="264" width="18.28515625" style="463" customWidth="1"/>
    <col min="265" max="265" width="16.5703125" style="463" customWidth="1"/>
    <col min="266" max="266" width="17" style="463" customWidth="1"/>
    <col min="267" max="267" width="14.42578125" style="463" customWidth="1"/>
    <col min="268" max="268" width="16.7109375" style="463" customWidth="1"/>
    <col min="269" max="269" width="16.42578125" style="463" customWidth="1"/>
    <col min="270" max="270" width="15.85546875" style="463" customWidth="1"/>
    <col min="271" max="271" width="13" style="463" customWidth="1"/>
    <col min="272" max="272" width="13.28515625" style="463" customWidth="1"/>
    <col min="273" max="273" width="14.28515625" style="463" customWidth="1"/>
    <col min="274" max="274" width="17.85546875" style="463" customWidth="1"/>
    <col min="275" max="512" width="8.85546875" style="463"/>
    <col min="513" max="513" width="6.7109375" style="463" customWidth="1"/>
    <col min="514" max="514" width="39.85546875" style="463" customWidth="1"/>
    <col min="515" max="515" width="17" style="463" customWidth="1"/>
    <col min="516" max="516" width="18.7109375" style="463" customWidth="1"/>
    <col min="517" max="517" width="15.85546875" style="463" customWidth="1"/>
    <col min="518" max="518" width="18" style="463" customWidth="1"/>
    <col min="519" max="519" width="15.5703125" style="463" customWidth="1"/>
    <col min="520" max="520" width="18.28515625" style="463" customWidth="1"/>
    <col min="521" max="521" width="16.5703125" style="463" customWidth="1"/>
    <col min="522" max="522" width="17" style="463" customWidth="1"/>
    <col min="523" max="523" width="14.42578125" style="463" customWidth="1"/>
    <col min="524" max="524" width="16.7109375" style="463" customWidth="1"/>
    <col min="525" max="525" width="16.42578125" style="463" customWidth="1"/>
    <col min="526" max="526" width="15.85546875" style="463" customWidth="1"/>
    <col min="527" max="527" width="13" style="463" customWidth="1"/>
    <col min="528" max="528" width="13.28515625" style="463" customWidth="1"/>
    <col min="529" max="529" width="14.28515625" style="463" customWidth="1"/>
    <col min="530" max="530" width="17.85546875" style="463" customWidth="1"/>
    <col min="531" max="768" width="8.85546875" style="463"/>
    <col min="769" max="769" width="6.7109375" style="463" customWidth="1"/>
    <col min="770" max="770" width="39.85546875" style="463" customWidth="1"/>
    <col min="771" max="771" width="17" style="463" customWidth="1"/>
    <col min="772" max="772" width="18.7109375" style="463" customWidth="1"/>
    <col min="773" max="773" width="15.85546875" style="463" customWidth="1"/>
    <col min="774" max="774" width="18" style="463" customWidth="1"/>
    <col min="775" max="775" width="15.5703125" style="463" customWidth="1"/>
    <col min="776" max="776" width="18.28515625" style="463" customWidth="1"/>
    <col min="777" max="777" width="16.5703125" style="463" customWidth="1"/>
    <col min="778" max="778" width="17" style="463" customWidth="1"/>
    <col min="779" max="779" width="14.42578125" style="463" customWidth="1"/>
    <col min="780" max="780" width="16.7109375" style="463" customWidth="1"/>
    <col min="781" max="781" width="16.42578125" style="463" customWidth="1"/>
    <col min="782" max="782" width="15.85546875" style="463" customWidth="1"/>
    <col min="783" max="783" width="13" style="463" customWidth="1"/>
    <col min="784" max="784" width="13.28515625" style="463" customWidth="1"/>
    <col min="785" max="785" width="14.28515625" style="463" customWidth="1"/>
    <col min="786" max="786" width="17.85546875" style="463" customWidth="1"/>
    <col min="787" max="1024" width="8.85546875" style="463"/>
    <col min="1025" max="1025" width="6.7109375" style="463" customWidth="1"/>
    <col min="1026" max="1026" width="39.85546875" style="463" customWidth="1"/>
    <col min="1027" max="1027" width="17" style="463" customWidth="1"/>
    <col min="1028" max="1028" width="18.7109375" style="463" customWidth="1"/>
    <col min="1029" max="1029" width="15.85546875" style="463" customWidth="1"/>
    <col min="1030" max="1030" width="18" style="463" customWidth="1"/>
    <col min="1031" max="1031" width="15.5703125" style="463" customWidth="1"/>
    <col min="1032" max="1032" width="18.28515625" style="463" customWidth="1"/>
    <col min="1033" max="1033" width="16.5703125" style="463" customWidth="1"/>
    <col min="1034" max="1034" width="17" style="463" customWidth="1"/>
    <col min="1035" max="1035" width="14.42578125" style="463" customWidth="1"/>
    <col min="1036" max="1036" width="16.7109375" style="463" customWidth="1"/>
    <col min="1037" max="1037" width="16.42578125" style="463" customWidth="1"/>
    <col min="1038" max="1038" width="15.85546875" style="463" customWidth="1"/>
    <col min="1039" max="1039" width="13" style="463" customWidth="1"/>
    <col min="1040" max="1040" width="13.28515625" style="463" customWidth="1"/>
    <col min="1041" max="1041" width="14.28515625" style="463" customWidth="1"/>
    <col min="1042" max="1042" width="17.85546875" style="463" customWidth="1"/>
    <col min="1043" max="1280" width="8.85546875" style="463"/>
    <col min="1281" max="1281" width="6.7109375" style="463" customWidth="1"/>
    <col min="1282" max="1282" width="39.85546875" style="463" customWidth="1"/>
    <col min="1283" max="1283" width="17" style="463" customWidth="1"/>
    <col min="1284" max="1284" width="18.7109375" style="463" customWidth="1"/>
    <col min="1285" max="1285" width="15.85546875" style="463" customWidth="1"/>
    <col min="1286" max="1286" width="18" style="463" customWidth="1"/>
    <col min="1287" max="1287" width="15.5703125" style="463" customWidth="1"/>
    <col min="1288" max="1288" width="18.28515625" style="463" customWidth="1"/>
    <col min="1289" max="1289" width="16.5703125" style="463" customWidth="1"/>
    <col min="1290" max="1290" width="17" style="463" customWidth="1"/>
    <col min="1291" max="1291" width="14.42578125" style="463" customWidth="1"/>
    <col min="1292" max="1292" width="16.7109375" style="463" customWidth="1"/>
    <col min="1293" max="1293" width="16.42578125" style="463" customWidth="1"/>
    <col min="1294" max="1294" width="15.85546875" style="463" customWidth="1"/>
    <col min="1295" max="1295" width="13" style="463" customWidth="1"/>
    <col min="1296" max="1296" width="13.28515625" style="463" customWidth="1"/>
    <col min="1297" max="1297" width="14.28515625" style="463" customWidth="1"/>
    <col min="1298" max="1298" width="17.85546875" style="463" customWidth="1"/>
    <col min="1299" max="1536" width="8.85546875" style="463"/>
    <col min="1537" max="1537" width="6.7109375" style="463" customWidth="1"/>
    <col min="1538" max="1538" width="39.85546875" style="463" customWidth="1"/>
    <col min="1539" max="1539" width="17" style="463" customWidth="1"/>
    <col min="1540" max="1540" width="18.7109375" style="463" customWidth="1"/>
    <col min="1541" max="1541" width="15.85546875" style="463" customWidth="1"/>
    <col min="1542" max="1542" width="18" style="463" customWidth="1"/>
    <col min="1543" max="1543" width="15.5703125" style="463" customWidth="1"/>
    <col min="1544" max="1544" width="18.28515625" style="463" customWidth="1"/>
    <col min="1545" max="1545" width="16.5703125" style="463" customWidth="1"/>
    <col min="1546" max="1546" width="17" style="463" customWidth="1"/>
    <col min="1547" max="1547" width="14.42578125" style="463" customWidth="1"/>
    <col min="1548" max="1548" width="16.7109375" style="463" customWidth="1"/>
    <col min="1549" max="1549" width="16.42578125" style="463" customWidth="1"/>
    <col min="1550" max="1550" width="15.85546875" style="463" customWidth="1"/>
    <col min="1551" max="1551" width="13" style="463" customWidth="1"/>
    <col min="1552" max="1552" width="13.28515625" style="463" customWidth="1"/>
    <col min="1553" max="1553" width="14.28515625" style="463" customWidth="1"/>
    <col min="1554" max="1554" width="17.85546875" style="463" customWidth="1"/>
    <col min="1555" max="1792" width="8.85546875" style="463"/>
    <col min="1793" max="1793" width="6.7109375" style="463" customWidth="1"/>
    <col min="1794" max="1794" width="39.85546875" style="463" customWidth="1"/>
    <col min="1795" max="1795" width="17" style="463" customWidth="1"/>
    <col min="1796" max="1796" width="18.7109375" style="463" customWidth="1"/>
    <col min="1797" max="1797" width="15.85546875" style="463" customWidth="1"/>
    <col min="1798" max="1798" width="18" style="463" customWidth="1"/>
    <col min="1799" max="1799" width="15.5703125" style="463" customWidth="1"/>
    <col min="1800" max="1800" width="18.28515625" style="463" customWidth="1"/>
    <col min="1801" max="1801" width="16.5703125" style="463" customWidth="1"/>
    <col min="1802" max="1802" width="17" style="463" customWidth="1"/>
    <col min="1803" max="1803" width="14.42578125" style="463" customWidth="1"/>
    <col min="1804" max="1804" width="16.7109375" style="463" customWidth="1"/>
    <col min="1805" max="1805" width="16.42578125" style="463" customWidth="1"/>
    <col min="1806" max="1806" width="15.85546875" style="463" customWidth="1"/>
    <col min="1807" max="1807" width="13" style="463" customWidth="1"/>
    <col min="1808" max="1808" width="13.28515625" style="463" customWidth="1"/>
    <col min="1809" max="1809" width="14.28515625" style="463" customWidth="1"/>
    <col min="1810" max="1810" width="17.85546875" style="463" customWidth="1"/>
    <col min="1811" max="2048" width="8.85546875" style="463"/>
    <col min="2049" max="2049" width="6.7109375" style="463" customWidth="1"/>
    <col min="2050" max="2050" width="39.85546875" style="463" customWidth="1"/>
    <col min="2051" max="2051" width="17" style="463" customWidth="1"/>
    <col min="2052" max="2052" width="18.7109375" style="463" customWidth="1"/>
    <col min="2053" max="2053" width="15.85546875" style="463" customWidth="1"/>
    <col min="2054" max="2054" width="18" style="463" customWidth="1"/>
    <col min="2055" max="2055" width="15.5703125" style="463" customWidth="1"/>
    <col min="2056" max="2056" width="18.28515625" style="463" customWidth="1"/>
    <col min="2057" max="2057" width="16.5703125" style="463" customWidth="1"/>
    <col min="2058" max="2058" width="17" style="463" customWidth="1"/>
    <col min="2059" max="2059" width="14.42578125" style="463" customWidth="1"/>
    <col min="2060" max="2060" width="16.7109375" style="463" customWidth="1"/>
    <col min="2061" max="2061" width="16.42578125" style="463" customWidth="1"/>
    <col min="2062" max="2062" width="15.85546875" style="463" customWidth="1"/>
    <col min="2063" max="2063" width="13" style="463" customWidth="1"/>
    <col min="2064" max="2064" width="13.28515625" style="463" customWidth="1"/>
    <col min="2065" max="2065" width="14.28515625" style="463" customWidth="1"/>
    <col min="2066" max="2066" width="17.85546875" style="463" customWidth="1"/>
    <col min="2067" max="2304" width="8.85546875" style="463"/>
    <col min="2305" max="2305" width="6.7109375" style="463" customWidth="1"/>
    <col min="2306" max="2306" width="39.85546875" style="463" customWidth="1"/>
    <col min="2307" max="2307" width="17" style="463" customWidth="1"/>
    <col min="2308" max="2308" width="18.7109375" style="463" customWidth="1"/>
    <col min="2309" max="2309" width="15.85546875" style="463" customWidth="1"/>
    <col min="2310" max="2310" width="18" style="463" customWidth="1"/>
    <col min="2311" max="2311" width="15.5703125" style="463" customWidth="1"/>
    <col min="2312" max="2312" width="18.28515625" style="463" customWidth="1"/>
    <col min="2313" max="2313" width="16.5703125" style="463" customWidth="1"/>
    <col min="2314" max="2314" width="17" style="463" customWidth="1"/>
    <col min="2315" max="2315" width="14.42578125" style="463" customWidth="1"/>
    <col min="2316" max="2316" width="16.7109375" style="463" customWidth="1"/>
    <col min="2317" max="2317" width="16.42578125" style="463" customWidth="1"/>
    <col min="2318" max="2318" width="15.85546875" style="463" customWidth="1"/>
    <col min="2319" max="2319" width="13" style="463" customWidth="1"/>
    <col min="2320" max="2320" width="13.28515625" style="463" customWidth="1"/>
    <col min="2321" max="2321" width="14.28515625" style="463" customWidth="1"/>
    <col min="2322" max="2322" width="17.85546875" style="463" customWidth="1"/>
    <col min="2323" max="2560" width="8.85546875" style="463"/>
    <col min="2561" max="2561" width="6.7109375" style="463" customWidth="1"/>
    <col min="2562" max="2562" width="39.85546875" style="463" customWidth="1"/>
    <col min="2563" max="2563" width="17" style="463" customWidth="1"/>
    <col min="2564" max="2564" width="18.7109375" style="463" customWidth="1"/>
    <col min="2565" max="2565" width="15.85546875" style="463" customWidth="1"/>
    <col min="2566" max="2566" width="18" style="463" customWidth="1"/>
    <col min="2567" max="2567" width="15.5703125" style="463" customWidth="1"/>
    <col min="2568" max="2568" width="18.28515625" style="463" customWidth="1"/>
    <col min="2569" max="2569" width="16.5703125" style="463" customWidth="1"/>
    <col min="2570" max="2570" width="17" style="463" customWidth="1"/>
    <col min="2571" max="2571" width="14.42578125" style="463" customWidth="1"/>
    <col min="2572" max="2572" width="16.7109375" style="463" customWidth="1"/>
    <col min="2573" max="2573" width="16.42578125" style="463" customWidth="1"/>
    <col min="2574" max="2574" width="15.85546875" style="463" customWidth="1"/>
    <col min="2575" max="2575" width="13" style="463" customWidth="1"/>
    <col min="2576" max="2576" width="13.28515625" style="463" customWidth="1"/>
    <col min="2577" max="2577" width="14.28515625" style="463" customWidth="1"/>
    <col min="2578" max="2578" width="17.85546875" style="463" customWidth="1"/>
    <col min="2579" max="2816" width="8.85546875" style="463"/>
    <col min="2817" max="2817" width="6.7109375" style="463" customWidth="1"/>
    <col min="2818" max="2818" width="39.85546875" style="463" customWidth="1"/>
    <col min="2819" max="2819" width="17" style="463" customWidth="1"/>
    <col min="2820" max="2820" width="18.7109375" style="463" customWidth="1"/>
    <col min="2821" max="2821" width="15.85546875" style="463" customWidth="1"/>
    <col min="2822" max="2822" width="18" style="463" customWidth="1"/>
    <col min="2823" max="2823" width="15.5703125" style="463" customWidth="1"/>
    <col min="2824" max="2824" width="18.28515625" style="463" customWidth="1"/>
    <col min="2825" max="2825" width="16.5703125" style="463" customWidth="1"/>
    <col min="2826" max="2826" width="17" style="463" customWidth="1"/>
    <col min="2827" max="2827" width="14.42578125" style="463" customWidth="1"/>
    <col min="2828" max="2828" width="16.7109375" style="463" customWidth="1"/>
    <col min="2829" max="2829" width="16.42578125" style="463" customWidth="1"/>
    <col min="2830" max="2830" width="15.85546875" style="463" customWidth="1"/>
    <col min="2831" max="2831" width="13" style="463" customWidth="1"/>
    <col min="2832" max="2832" width="13.28515625" style="463" customWidth="1"/>
    <col min="2833" max="2833" width="14.28515625" style="463" customWidth="1"/>
    <col min="2834" max="2834" width="17.85546875" style="463" customWidth="1"/>
    <col min="2835" max="3072" width="8.85546875" style="463"/>
    <col min="3073" max="3073" width="6.7109375" style="463" customWidth="1"/>
    <col min="3074" max="3074" width="39.85546875" style="463" customWidth="1"/>
    <col min="3075" max="3075" width="17" style="463" customWidth="1"/>
    <col min="3076" max="3076" width="18.7109375" style="463" customWidth="1"/>
    <col min="3077" max="3077" width="15.85546875" style="463" customWidth="1"/>
    <col min="3078" max="3078" width="18" style="463" customWidth="1"/>
    <col min="3079" max="3079" width="15.5703125" style="463" customWidth="1"/>
    <col min="3080" max="3080" width="18.28515625" style="463" customWidth="1"/>
    <col min="3081" max="3081" width="16.5703125" style="463" customWidth="1"/>
    <col min="3082" max="3082" width="17" style="463" customWidth="1"/>
    <col min="3083" max="3083" width="14.42578125" style="463" customWidth="1"/>
    <col min="3084" max="3084" width="16.7109375" style="463" customWidth="1"/>
    <col min="3085" max="3085" width="16.42578125" style="463" customWidth="1"/>
    <col min="3086" max="3086" width="15.85546875" style="463" customWidth="1"/>
    <col min="3087" max="3087" width="13" style="463" customWidth="1"/>
    <col min="3088" max="3088" width="13.28515625" style="463" customWidth="1"/>
    <col min="3089" max="3089" width="14.28515625" style="463" customWidth="1"/>
    <col min="3090" max="3090" width="17.85546875" style="463" customWidth="1"/>
    <col min="3091" max="3328" width="8.85546875" style="463"/>
    <col min="3329" max="3329" width="6.7109375" style="463" customWidth="1"/>
    <col min="3330" max="3330" width="39.85546875" style="463" customWidth="1"/>
    <col min="3331" max="3331" width="17" style="463" customWidth="1"/>
    <col min="3332" max="3332" width="18.7109375" style="463" customWidth="1"/>
    <col min="3333" max="3333" width="15.85546875" style="463" customWidth="1"/>
    <col min="3334" max="3334" width="18" style="463" customWidth="1"/>
    <col min="3335" max="3335" width="15.5703125" style="463" customWidth="1"/>
    <col min="3336" max="3336" width="18.28515625" style="463" customWidth="1"/>
    <col min="3337" max="3337" width="16.5703125" style="463" customWidth="1"/>
    <col min="3338" max="3338" width="17" style="463" customWidth="1"/>
    <col min="3339" max="3339" width="14.42578125" style="463" customWidth="1"/>
    <col min="3340" max="3340" width="16.7109375" style="463" customWidth="1"/>
    <col min="3341" max="3341" width="16.42578125" style="463" customWidth="1"/>
    <col min="3342" max="3342" width="15.85546875" style="463" customWidth="1"/>
    <col min="3343" max="3343" width="13" style="463" customWidth="1"/>
    <col min="3344" max="3344" width="13.28515625" style="463" customWidth="1"/>
    <col min="3345" max="3345" width="14.28515625" style="463" customWidth="1"/>
    <col min="3346" max="3346" width="17.85546875" style="463" customWidth="1"/>
    <col min="3347" max="3584" width="8.85546875" style="463"/>
    <col min="3585" max="3585" width="6.7109375" style="463" customWidth="1"/>
    <col min="3586" max="3586" width="39.85546875" style="463" customWidth="1"/>
    <col min="3587" max="3587" width="17" style="463" customWidth="1"/>
    <col min="3588" max="3588" width="18.7109375" style="463" customWidth="1"/>
    <col min="3589" max="3589" width="15.85546875" style="463" customWidth="1"/>
    <col min="3590" max="3590" width="18" style="463" customWidth="1"/>
    <col min="3591" max="3591" width="15.5703125" style="463" customWidth="1"/>
    <col min="3592" max="3592" width="18.28515625" style="463" customWidth="1"/>
    <col min="3593" max="3593" width="16.5703125" style="463" customWidth="1"/>
    <col min="3594" max="3594" width="17" style="463" customWidth="1"/>
    <col min="3595" max="3595" width="14.42578125" style="463" customWidth="1"/>
    <col min="3596" max="3596" width="16.7109375" style="463" customWidth="1"/>
    <col min="3597" max="3597" width="16.42578125" style="463" customWidth="1"/>
    <col min="3598" max="3598" width="15.85546875" style="463" customWidth="1"/>
    <col min="3599" max="3599" width="13" style="463" customWidth="1"/>
    <col min="3600" max="3600" width="13.28515625" style="463" customWidth="1"/>
    <col min="3601" max="3601" width="14.28515625" style="463" customWidth="1"/>
    <col min="3602" max="3602" width="17.85546875" style="463" customWidth="1"/>
    <col min="3603" max="3840" width="8.85546875" style="463"/>
    <col min="3841" max="3841" width="6.7109375" style="463" customWidth="1"/>
    <col min="3842" max="3842" width="39.85546875" style="463" customWidth="1"/>
    <col min="3843" max="3843" width="17" style="463" customWidth="1"/>
    <col min="3844" max="3844" width="18.7109375" style="463" customWidth="1"/>
    <col min="3845" max="3845" width="15.85546875" style="463" customWidth="1"/>
    <col min="3846" max="3846" width="18" style="463" customWidth="1"/>
    <col min="3847" max="3847" width="15.5703125" style="463" customWidth="1"/>
    <col min="3848" max="3848" width="18.28515625" style="463" customWidth="1"/>
    <col min="3849" max="3849" width="16.5703125" style="463" customWidth="1"/>
    <col min="3850" max="3850" width="17" style="463" customWidth="1"/>
    <col min="3851" max="3851" width="14.42578125" style="463" customWidth="1"/>
    <col min="3852" max="3852" width="16.7109375" style="463" customWidth="1"/>
    <col min="3853" max="3853" width="16.42578125" style="463" customWidth="1"/>
    <col min="3854" max="3854" width="15.85546875" style="463" customWidth="1"/>
    <col min="3855" max="3855" width="13" style="463" customWidth="1"/>
    <col min="3856" max="3856" width="13.28515625" style="463" customWidth="1"/>
    <col min="3857" max="3857" width="14.28515625" style="463" customWidth="1"/>
    <col min="3858" max="3858" width="17.85546875" style="463" customWidth="1"/>
    <col min="3859" max="4096" width="8.85546875" style="463"/>
    <col min="4097" max="4097" width="6.7109375" style="463" customWidth="1"/>
    <col min="4098" max="4098" width="39.85546875" style="463" customWidth="1"/>
    <col min="4099" max="4099" width="17" style="463" customWidth="1"/>
    <col min="4100" max="4100" width="18.7109375" style="463" customWidth="1"/>
    <col min="4101" max="4101" width="15.85546875" style="463" customWidth="1"/>
    <col min="4102" max="4102" width="18" style="463" customWidth="1"/>
    <col min="4103" max="4103" width="15.5703125" style="463" customWidth="1"/>
    <col min="4104" max="4104" width="18.28515625" style="463" customWidth="1"/>
    <col min="4105" max="4105" width="16.5703125" style="463" customWidth="1"/>
    <col min="4106" max="4106" width="17" style="463" customWidth="1"/>
    <col min="4107" max="4107" width="14.42578125" style="463" customWidth="1"/>
    <col min="4108" max="4108" width="16.7109375" style="463" customWidth="1"/>
    <col min="4109" max="4109" width="16.42578125" style="463" customWidth="1"/>
    <col min="4110" max="4110" width="15.85546875" style="463" customWidth="1"/>
    <col min="4111" max="4111" width="13" style="463" customWidth="1"/>
    <col min="4112" max="4112" width="13.28515625" style="463" customWidth="1"/>
    <col min="4113" max="4113" width="14.28515625" style="463" customWidth="1"/>
    <col min="4114" max="4114" width="17.85546875" style="463" customWidth="1"/>
    <col min="4115" max="4352" width="8.85546875" style="463"/>
    <col min="4353" max="4353" width="6.7109375" style="463" customWidth="1"/>
    <col min="4354" max="4354" width="39.85546875" style="463" customWidth="1"/>
    <col min="4355" max="4355" width="17" style="463" customWidth="1"/>
    <col min="4356" max="4356" width="18.7109375" style="463" customWidth="1"/>
    <col min="4357" max="4357" width="15.85546875" style="463" customWidth="1"/>
    <col min="4358" max="4358" width="18" style="463" customWidth="1"/>
    <col min="4359" max="4359" width="15.5703125" style="463" customWidth="1"/>
    <col min="4360" max="4360" width="18.28515625" style="463" customWidth="1"/>
    <col min="4361" max="4361" width="16.5703125" style="463" customWidth="1"/>
    <col min="4362" max="4362" width="17" style="463" customWidth="1"/>
    <col min="4363" max="4363" width="14.42578125" style="463" customWidth="1"/>
    <col min="4364" max="4364" width="16.7109375" style="463" customWidth="1"/>
    <col min="4365" max="4365" width="16.42578125" style="463" customWidth="1"/>
    <col min="4366" max="4366" width="15.85546875" style="463" customWidth="1"/>
    <col min="4367" max="4367" width="13" style="463" customWidth="1"/>
    <col min="4368" max="4368" width="13.28515625" style="463" customWidth="1"/>
    <col min="4369" max="4369" width="14.28515625" style="463" customWidth="1"/>
    <col min="4370" max="4370" width="17.85546875" style="463" customWidth="1"/>
    <col min="4371" max="4608" width="8.85546875" style="463"/>
    <col min="4609" max="4609" width="6.7109375" style="463" customWidth="1"/>
    <col min="4610" max="4610" width="39.85546875" style="463" customWidth="1"/>
    <col min="4611" max="4611" width="17" style="463" customWidth="1"/>
    <col min="4612" max="4612" width="18.7109375" style="463" customWidth="1"/>
    <col min="4613" max="4613" width="15.85546875" style="463" customWidth="1"/>
    <col min="4614" max="4614" width="18" style="463" customWidth="1"/>
    <col min="4615" max="4615" width="15.5703125" style="463" customWidth="1"/>
    <col min="4616" max="4616" width="18.28515625" style="463" customWidth="1"/>
    <col min="4617" max="4617" width="16.5703125" style="463" customWidth="1"/>
    <col min="4618" max="4618" width="17" style="463" customWidth="1"/>
    <col min="4619" max="4619" width="14.42578125" style="463" customWidth="1"/>
    <col min="4620" max="4620" width="16.7109375" style="463" customWidth="1"/>
    <col min="4621" max="4621" width="16.42578125" style="463" customWidth="1"/>
    <col min="4622" max="4622" width="15.85546875" style="463" customWidth="1"/>
    <col min="4623" max="4623" width="13" style="463" customWidth="1"/>
    <col min="4624" max="4624" width="13.28515625" style="463" customWidth="1"/>
    <col min="4625" max="4625" width="14.28515625" style="463" customWidth="1"/>
    <col min="4626" max="4626" width="17.85546875" style="463" customWidth="1"/>
    <col min="4627" max="4864" width="8.85546875" style="463"/>
    <col min="4865" max="4865" width="6.7109375" style="463" customWidth="1"/>
    <col min="4866" max="4866" width="39.85546875" style="463" customWidth="1"/>
    <col min="4867" max="4867" width="17" style="463" customWidth="1"/>
    <col min="4868" max="4868" width="18.7109375" style="463" customWidth="1"/>
    <col min="4869" max="4869" width="15.85546875" style="463" customWidth="1"/>
    <col min="4870" max="4870" width="18" style="463" customWidth="1"/>
    <col min="4871" max="4871" width="15.5703125" style="463" customWidth="1"/>
    <col min="4872" max="4872" width="18.28515625" style="463" customWidth="1"/>
    <col min="4873" max="4873" width="16.5703125" style="463" customWidth="1"/>
    <col min="4874" max="4874" width="17" style="463" customWidth="1"/>
    <col min="4875" max="4875" width="14.42578125" style="463" customWidth="1"/>
    <col min="4876" max="4876" width="16.7109375" style="463" customWidth="1"/>
    <col min="4877" max="4877" width="16.42578125" style="463" customWidth="1"/>
    <col min="4878" max="4878" width="15.85546875" style="463" customWidth="1"/>
    <col min="4879" max="4879" width="13" style="463" customWidth="1"/>
    <col min="4880" max="4880" width="13.28515625" style="463" customWidth="1"/>
    <col min="4881" max="4881" width="14.28515625" style="463" customWidth="1"/>
    <col min="4882" max="4882" width="17.85546875" style="463" customWidth="1"/>
    <col min="4883" max="5120" width="8.85546875" style="463"/>
    <col min="5121" max="5121" width="6.7109375" style="463" customWidth="1"/>
    <col min="5122" max="5122" width="39.85546875" style="463" customWidth="1"/>
    <col min="5123" max="5123" width="17" style="463" customWidth="1"/>
    <col min="5124" max="5124" width="18.7109375" style="463" customWidth="1"/>
    <col min="5125" max="5125" width="15.85546875" style="463" customWidth="1"/>
    <col min="5126" max="5126" width="18" style="463" customWidth="1"/>
    <col min="5127" max="5127" width="15.5703125" style="463" customWidth="1"/>
    <col min="5128" max="5128" width="18.28515625" style="463" customWidth="1"/>
    <col min="5129" max="5129" width="16.5703125" style="463" customWidth="1"/>
    <col min="5130" max="5130" width="17" style="463" customWidth="1"/>
    <col min="5131" max="5131" width="14.42578125" style="463" customWidth="1"/>
    <col min="5132" max="5132" width="16.7109375" style="463" customWidth="1"/>
    <col min="5133" max="5133" width="16.42578125" style="463" customWidth="1"/>
    <col min="5134" max="5134" width="15.85546875" style="463" customWidth="1"/>
    <col min="5135" max="5135" width="13" style="463" customWidth="1"/>
    <col min="5136" max="5136" width="13.28515625" style="463" customWidth="1"/>
    <col min="5137" max="5137" width="14.28515625" style="463" customWidth="1"/>
    <col min="5138" max="5138" width="17.85546875" style="463" customWidth="1"/>
    <col min="5139" max="5376" width="8.85546875" style="463"/>
    <col min="5377" max="5377" width="6.7109375" style="463" customWidth="1"/>
    <col min="5378" max="5378" width="39.85546875" style="463" customWidth="1"/>
    <col min="5379" max="5379" width="17" style="463" customWidth="1"/>
    <col min="5380" max="5380" width="18.7109375" style="463" customWidth="1"/>
    <col min="5381" max="5381" width="15.85546875" style="463" customWidth="1"/>
    <col min="5382" max="5382" width="18" style="463" customWidth="1"/>
    <col min="5383" max="5383" width="15.5703125" style="463" customWidth="1"/>
    <col min="5384" max="5384" width="18.28515625" style="463" customWidth="1"/>
    <col min="5385" max="5385" width="16.5703125" style="463" customWidth="1"/>
    <col min="5386" max="5386" width="17" style="463" customWidth="1"/>
    <col min="5387" max="5387" width="14.42578125" style="463" customWidth="1"/>
    <col min="5388" max="5388" width="16.7109375" style="463" customWidth="1"/>
    <col min="5389" max="5389" width="16.42578125" style="463" customWidth="1"/>
    <col min="5390" max="5390" width="15.85546875" style="463" customWidth="1"/>
    <col min="5391" max="5391" width="13" style="463" customWidth="1"/>
    <col min="5392" max="5392" width="13.28515625" style="463" customWidth="1"/>
    <col min="5393" max="5393" width="14.28515625" style="463" customWidth="1"/>
    <col min="5394" max="5394" width="17.85546875" style="463" customWidth="1"/>
    <col min="5395" max="5632" width="8.85546875" style="463"/>
    <col min="5633" max="5633" width="6.7109375" style="463" customWidth="1"/>
    <col min="5634" max="5634" width="39.85546875" style="463" customWidth="1"/>
    <col min="5635" max="5635" width="17" style="463" customWidth="1"/>
    <col min="5636" max="5636" width="18.7109375" style="463" customWidth="1"/>
    <col min="5637" max="5637" width="15.85546875" style="463" customWidth="1"/>
    <col min="5638" max="5638" width="18" style="463" customWidth="1"/>
    <col min="5639" max="5639" width="15.5703125" style="463" customWidth="1"/>
    <col min="5640" max="5640" width="18.28515625" style="463" customWidth="1"/>
    <col min="5641" max="5641" width="16.5703125" style="463" customWidth="1"/>
    <col min="5642" max="5642" width="17" style="463" customWidth="1"/>
    <col min="5643" max="5643" width="14.42578125" style="463" customWidth="1"/>
    <col min="5644" max="5644" width="16.7109375" style="463" customWidth="1"/>
    <col min="5645" max="5645" width="16.42578125" style="463" customWidth="1"/>
    <col min="5646" max="5646" width="15.85546875" style="463" customWidth="1"/>
    <col min="5647" max="5647" width="13" style="463" customWidth="1"/>
    <col min="5648" max="5648" width="13.28515625" style="463" customWidth="1"/>
    <col min="5649" max="5649" width="14.28515625" style="463" customWidth="1"/>
    <col min="5650" max="5650" width="17.85546875" style="463" customWidth="1"/>
    <col min="5651" max="5888" width="8.85546875" style="463"/>
    <col min="5889" max="5889" width="6.7109375" style="463" customWidth="1"/>
    <col min="5890" max="5890" width="39.85546875" style="463" customWidth="1"/>
    <col min="5891" max="5891" width="17" style="463" customWidth="1"/>
    <col min="5892" max="5892" width="18.7109375" style="463" customWidth="1"/>
    <col min="5893" max="5893" width="15.85546875" style="463" customWidth="1"/>
    <col min="5894" max="5894" width="18" style="463" customWidth="1"/>
    <col min="5895" max="5895" width="15.5703125" style="463" customWidth="1"/>
    <col min="5896" max="5896" width="18.28515625" style="463" customWidth="1"/>
    <col min="5897" max="5897" width="16.5703125" style="463" customWidth="1"/>
    <col min="5898" max="5898" width="17" style="463" customWidth="1"/>
    <col min="5899" max="5899" width="14.42578125" style="463" customWidth="1"/>
    <col min="5900" max="5900" width="16.7109375" style="463" customWidth="1"/>
    <col min="5901" max="5901" width="16.42578125" style="463" customWidth="1"/>
    <col min="5902" max="5902" width="15.85546875" style="463" customWidth="1"/>
    <col min="5903" max="5903" width="13" style="463" customWidth="1"/>
    <col min="5904" max="5904" width="13.28515625" style="463" customWidth="1"/>
    <col min="5905" max="5905" width="14.28515625" style="463" customWidth="1"/>
    <col min="5906" max="5906" width="17.85546875" style="463" customWidth="1"/>
    <col min="5907" max="6144" width="8.85546875" style="463"/>
    <col min="6145" max="6145" width="6.7109375" style="463" customWidth="1"/>
    <col min="6146" max="6146" width="39.85546875" style="463" customWidth="1"/>
    <col min="6147" max="6147" width="17" style="463" customWidth="1"/>
    <col min="6148" max="6148" width="18.7109375" style="463" customWidth="1"/>
    <col min="6149" max="6149" width="15.85546875" style="463" customWidth="1"/>
    <col min="6150" max="6150" width="18" style="463" customWidth="1"/>
    <col min="6151" max="6151" width="15.5703125" style="463" customWidth="1"/>
    <col min="6152" max="6152" width="18.28515625" style="463" customWidth="1"/>
    <col min="6153" max="6153" width="16.5703125" style="463" customWidth="1"/>
    <col min="6154" max="6154" width="17" style="463" customWidth="1"/>
    <col min="6155" max="6155" width="14.42578125" style="463" customWidth="1"/>
    <col min="6156" max="6156" width="16.7109375" style="463" customWidth="1"/>
    <col min="6157" max="6157" width="16.42578125" style="463" customWidth="1"/>
    <col min="6158" max="6158" width="15.85546875" style="463" customWidth="1"/>
    <col min="6159" max="6159" width="13" style="463" customWidth="1"/>
    <col min="6160" max="6160" width="13.28515625" style="463" customWidth="1"/>
    <col min="6161" max="6161" width="14.28515625" style="463" customWidth="1"/>
    <col min="6162" max="6162" width="17.85546875" style="463" customWidth="1"/>
    <col min="6163" max="6400" width="8.85546875" style="463"/>
    <col min="6401" max="6401" width="6.7109375" style="463" customWidth="1"/>
    <col min="6402" max="6402" width="39.85546875" style="463" customWidth="1"/>
    <col min="6403" max="6403" width="17" style="463" customWidth="1"/>
    <col min="6404" max="6404" width="18.7109375" style="463" customWidth="1"/>
    <col min="6405" max="6405" width="15.85546875" style="463" customWidth="1"/>
    <col min="6406" max="6406" width="18" style="463" customWidth="1"/>
    <col min="6407" max="6407" width="15.5703125" style="463" customWidth="1"/>
    <col min="6408" max="6408" width="18.28515625" style="463" customWidth="1"/>
    <col min="6409" max="6409" width="16.5703125" style="463" customWidth="1"/>
    <col min="6410" max="6410" width="17" style="463" customWidth="1"/>
    <col min="6411" max="6411" width="14.42578125" style="463" customWidth="1"/>
    <col min="6412" max="6412" width="16.7109375" style="463" customWidth="1"/>
    <col min="6413" max="6413" width="16.42578125" style="463" customWidth="1"/>
    <col min="6414" max="6414" width="15.85546875" style="463" customWidth="1"/>
    <col min="6415" max="6415" width="13" style="463" customWidth="1"/>
    <col min="6416" max="6416" width="13.28515625" style="463" customWidth="1"/>
    <col min="6417" max="6417" width="14.28515625" style="463" customWidth="1"/>
    <col min="6418" max="6418" width="17.85546875" style="463" customWidth="1"/>
    <col min="6419" max="6656" width="8.85546875" style="463"/>
    <col min="6657" max="6657" width="6.7109375" style="463" customWidth="1"/>
    <col min="6658" max="6658" width="39.85546875" style="463" customWidth="1"/>
    <col min="6659" max="6659" width="17" style="463" customWidth="1"/>
    <col min="6660" max="6660" width="18.7109375" style="463" customWidth="1"/>
    <col min="6661" max="6661" width="15.85546875" style="463" customWidth="1"/>
    <col min="6662" max="6662" width="18" style="463" customWidth="1"/>
    <col min="6663" max="6663" width="15.5703125" style="463" customWidth="1"/>
    <col min="6664" max="6664" width="18.28515625" style="463" customWidth="1"/>
    <col min="6665" max="6665" width="16.5703125" style="463" customWidth="1"/>
    <col min="6666" max="6666" width="17" style="463" customWidth="1"/>
    <col min="6667" max="6667" width="14.42578125" style="463" customWidth="1"/>
    <col min="6668" max="6668" width="16.7109375" style="463" customWidth="1"/>
    <col min="6669" max="6669" width="16.42578125" style="463" customWidth="1"/>
    <col min="6670" max="6670" width="15.85546875" style="463" customWidth="1"/>
    <col min="6671" max="6671" width="13" style="463" customWidth="1"/>
    <col min="6672" max="6672" width="13.28515625" style="463" customWidth="1"/>
    <col min="6673" max="6673" width="14.28515625" style="463" customWidth="1"/>
    <col min="6674" max="6674" width="17.85546875" style="463" customWidth="1"/>
    <col min="6675" max="6912" width="8.85546875" style="463"/>
    <col min="6913" max="6913" width="6.7109375" style="463" customWidth="1"/>
    <col min="6914" max="6914" width="39.85546875" style="463" customWidth="1"/>
    <col min="6915" max="6915" width="17" style="463" customWidth="1"/>
    <col min="6916" max="6916" width="18.7109375" style="463" customWidth="1"/>
    <col min="6917" max="6917" width="15.85546875" style="463" customWidth="1"/>
    <col min="6918" max="6918" width="18" style="463" customWidth="1"/>
    <col min="6919" max="6919" width="15.5703125" style="463" customWidth="1"/>
    <col min="6920" max="6920" width="18.28515625" style="463" customWidth="1"/>
    <col min="6921" max="6921" width="16.5703125" style="463" customWidth="1"/>
    <col min="6922" max="6922" width="17" style="463" customWidth="1"/>
    <col min="6923" max="6923" width="14.42578125" style="463" customWidth="1"/>
    <col min="6924" max="6924" width="16.7109375" style="463" customWidth="1"/>
    <col min="6925" max="6925" width="16.42578125" style="463" customWidth="1"/>
    <col min="6926" max="6926" width="15.85546875" style="463" customWidth="1"/>
    <col min="6927" max="6927" width="13" style="463" customWidth="1"/>
    <col min="6928" max="6928" width="13.28515625" style="463" customWidth="1"/>
    <col min="6929" max="6929" width="14.28515625" style="463" customWidth="1"/>
    <col min="6930" max="6930" width="17.85546875" style="463" customWidth="1"/>
    <col min="6931" max="7168" width="8.85546875" style="463"/>
    <col min="7169" max="7169" width="6.7109375" style="463" customWidth="1"/>
    <col min="7170" max="7170" width="39.85546875" style="463" customWidth="1"/>
    <col min="7171" max="7171" width="17" style="463" customWidth="1"/>
    <col min="7172" max="7172" width="18.7109375" style="463" customWidth="1"/>
    <col min="7173" max="7173" width="15.85546875" style="463" customWidth="1"/>
    <col min="7174" max="7174" width="18" style="463" customWidth="1"/>
    <col min="7175" max="7175" width="15.5703125" style="463" customWidth="1"/>
    <col min="7176" max="7176" width="18.28515625" style="463" customWidth="1"/>
    <col min="7177" max="7177" width="16.5703125" style="463" customWidth="1"/>
    <col min="7178" max="7178" width="17" style="463" customWidth="1"/>
    <col min="7179" max="7179" width="14.42578125" style="463" customWidth="1"/>
    <col min="7180" max="7180" width="16.7109375" style="463" customWidth="1"/>
    <col min="7181" max="7181" width="16.42578125" style="463" customWidth="1"/>
    <col min="7182" max="7182" width="15.85546875" style="463" customWidth="1"/>
    <col min="7183" max="7183" width="13" style="463" customWidth="1"/>
    <col min="7184" max="7184" width="13.28515625" style="463" customWidth="1"/>
    <col min="7185" max="7185" width="14.28515625" style="463" customWidth="1"/>
    <col min="7186" max="7186" width="17.85546875" style="463" customWidth="1"/>
    <col min="7187" max="7424" width="8.85546875" style="463"/>
    <col min="7425" max="7425" width="6.7109375" style="463" customWidth="1"/>
    <col min="7426" max="7426" width="39.85546875" style="463" customWidth="1"/>
    <col min="7427" max="7427" width="17" style="463" customWidth="1"/>
    <col min="7428" max="7428" width="18.7109375" style="463" customWidth="1"/>
    <col min="7429" max="7429" width="15.85546875" style="463" customWidth="1"/>
    <col min="7430" max="7430" width="18" style="463" customWidth="1"/>
    <col min="7431" max="7431" width="15.5703125" style="463" customWidth="1"/>
    <col min="7432" max="7432" width="18.28515625" style="463" customWidth="1"/>
    <col min="7433" max="7433" width="16.5703125" style="463" customWidth="1"/>
    <col min="7434" max="7434" width="17" style="463" customWidth="1"/>
    <col min="7435" max="7435" width="14.42578125" style="463" customWidth="1"/>
    <col min="7436" max="7436" width="16.7109375" style="463" customWidth="1"/>
    <col min="7437" max="7437" width="16.42578125" style="463" customWidth="1"/>
    <col min="7438" max="7438" width="15.85546875" style="463" customWidth="1"/>
    <col min="7439" max="7439" width="13" style="463" customWidth="1"/>
    <col min="7440" max="7440" width="13.28515625" style="463" customWidth="1"/>
    <col min="7441" max="7441" width="14.28515625" style="463" customWidth="1"/>
    <col min="7442" max="7442" width="17.85546875" style="463" customWidth="1"/>
    <col min="7443" max="7680" width="8.85546875" style="463"/>
    <col min="7681" max="7681" width="6.7109375" style="463" customWidth="1"/>
    <col min="7682" max="7682" width="39.85546875" style="463" customWidth="1"/>
    <col min="7683" max="7683" width="17" style="463" customWidth="1"/>
    <col min="7684" max="7684" width="18.7109375" style="463" customWidth="1"/>
    <col min="7685" max="7685" width="15.85546875" style="463" customWidth="1"/>
    <col min="7686" max="7686" width="18" style="463" customWidth="1"/>
    <col min="7687" max="7687" width="15.5703125" style="463" customWidth="1"/>
    <col min="7688" max="7688" width="18.28515625" style="463" customWidth="1"/>
    <col min="7689" max="7689" width="16.5703125" style="463" customWidth="1"/>
    <col min="7690" max="7690" width="17" style="463" customWidth="1"/>
    <col min="7691" max="7691" width="14.42578125" style="463" customWidth="1"/>
    <col min="7692" max="7692" width="16.7109375" style="463" customWidth="1"/>
    <col min="7693" max="7693" width="16.42578125" style="463" customWidth="1"/>
    <col min="7694" max="7694" width="15.85546875" style="463" customWidth="1"/>
    <col min="7695" max="7695" width="13" style="463" customWidth="1"/>
    <col min="7696" max="7696" width="13.28515625" style="463" customWidth="1"/>
    <col min="7697" max="7697" width="14.28515625" style="463" customWidth="1"/>
    <col min="7698" max="7698" width="17.85546875" style="463" customWidth="1"/>
    <col min="7699" max="7936" width="8.85546875" style="463"/>
    <col min="7937" max="7937" width="6.7109375" style="463" customWidth="1"/>
    <col min="7938" max="7938" width="39.85546875" style="463" customWidth="1"/>
    <col min="7939" max="7939" width="17" style="463" customWidth="1"/>
    <col min="7940" max="7940" width="18.7109375" style="463" customWidth="1"/>
    <col min="7941" max="7941" width="15.85546875" style="463" customWidth="1"/>
    <col min="7942" max="7942" width="18" style="463" customWidth="1"/>
    <col min="7943" max="7943" width="15.5703125" style="463" customWidth="1"/>
    <col min="7944" max="7944" width="18.28515625" style="463" customWidth="1"/>
    <col min="7945" max="7945" width="16.5703125" style="463" customWidth="1"/>
    <col min="7946" max="7946" width="17" style="463" customWidth="1"/>
    <col min="7947" max="7947" width="14.42578125" style="463" customWidth="1"/>
    <col min="7948" max="7948" width="16.7109375" style="463" customWidth="1"/>
    <col min="7949" max="7949" width="16.42578125" style="463" customWidth="1"/>
    <col min="7950" max="7950" width="15.85546875" style="463" customWidth="1"/>
    <col min="7951" max="7951" width="13" style="463" customWidth="1"/>
    <col min="7952" max="7952" width="13.28515625" style="463" customWidth="1"/>
    <col min="7953" max="7953" width="14.28515625" style="463" customWidth="1"/>
    <col min="7954" max="7954" width="17.85546875" style="463" customWidth="1"/>
    <col min="7955" max="8192" width="8.85546875" style="463"/>
    <col min="8193" max="8193" width="6.7109375" style="463" customWidth="1"/>
    <col min="8194" max="8194" width="39.85546875" style="463" customWidth="1"/>
    <col min="8195" max="8195" width="17" style="463" customWidth="1"/>
    <col min="8196" max="8196" width="18.7109375" style="463" customWidth="1"/>
    <col min="8197" max="8197" width="15.85546875" style="463" customWidth="1"/>
    <col min="8198" max="8198" width="18" style="463" customWidth="1"/>
    <col min="8199" max="8199" width="15.5703125" style="463" customWidth="1"/>
    <col min="8200" max="8200" width="18.28515625" style="463" customWidth="1"/>
    <col min="8201" max="8201" width="16.5703125" style="463" customWidth="1"/>
    <col min="8202" max="8202" width="17" style="463" customWidth="1"/>
    <col min="8203" max="8203" width="14.42578125" style="463" customWidth="1"/>
    <col min="8204" max="8204" width="16.7109375" style="463" customWidth="1"/>
    <col min="8205" max="8205" width="16.42578125" style="463" customWidth="1"/>
    <col min="8206" max="8206" width="15.85546875" style="463" customWidth="1"/>
    <col min="8207" max="8207" width="13" style="463" customWidth="1"/>
    <col min="8208" max="8208" width="13.28515625" style="463" customWidth="1"/>
    <col min="8209" max="8209" width="14.28515625" style="463" customWidth="1"/>
    <col min="8210" max="8210" width="17.85546875" style="463" customWidth="1"/>
    <col min="8211" max="8448" width="8.85546875" style="463"/>
    <col min="8449" max="8449" width="6.7109375" style="463" customWidth="1"/>
    <col min="8450" max="8450" width="39.85546875" style="463" customWidth="1"/>
    <col min="8451" max="8451" width="17" style="463" customWidth="1"/>
    <col min="8452" max="8452" width="18.7109375" style="463" customWidth="1"/>
    <col min="8453" max="8453" width="15.85546875" style="463" customWidth="1"/>
    <col min="8454" max="8454" width="18" style="463" customWidth="1"/>
    <col min="8455" max="8455" width="15.5703125" style="463" customWidth="1"/>
    <col min="8456" max="8456" width="18.28515625" style="463" customWidth="1"/>
    <col min="8457" max="8457" width="16.5703125" style="463" customWidth="1"/>
    <col min="8458" max="8458" width="17" style="463" customWidth="1"/>
    <col min="8459" max="8459" width="14.42578125" style="463" customWidth="1"/>
    <col min="8460" max="8460" width="16.7109375" style="463" customWidth="1"/>
    <col min="8461" max="8461" width="16.42578125" style="463" customWidth="1"/>
    <col min="8462" max="8462" width="15.85546875" style="463" customWidth="1"/>
    <col min="8463" max="8463" width="13" style="463" customWidth="1"/>
    <col min="8464" max="8464" width="13.28515625" style="463" customWidth="1"/>
    <col min="8465" max="8465" width="14.28515625" style="463" customWidth="1"/>
    <col min="8466" max="8466" width="17.85546875" style="463" customWidth="1"/>
    <col min="8467" max="8704" width="8.85546875" style="463"/>
    <col min="8705" max="8705" width="6.7109375" style="463" customWidth="1"/>
    <col min="8706" max="8706" width="39.85546875" style="463" customWidth="1"/>
    <col min="8707" max="8707" width="17" style="463" customWidth="1"/>
    <col min="8708" max="8708" width="18.7109375" style="463" customWidth="1"/>
    <col min="8709" max="8709" width="15.85546875" style="463" customWidth="1"/>
    <col min="8710" max="8710" width="18" style="463" customWidth="1"/>
    <col min="8711" max="8711" width="15.5703125" style="463" customWidth="1"/>
    <col min="8712" max="8712" width="18.28515625" style="463" customWidth="1"/>
    <col min="8713" max="8713" width="16.5703125" style="463" customWidth="1"/>
    <col min="8714" max="8714" width="17" style="463" customWidth="1"/>
    <col min="8715" max="8715" width="14.42578125" style="463" customWidth="1"/>
    <col min="8716" max="8716" width="16.7109375" style="463" customWidth="1"/>
    <col min="8717" max="8717" width="16.42578125" style="463" customWidth="1"/>
    <col min="8718" max="8718" width="15.85546875" style="463" customWidth="1"/>
    <col min="8719" max="8719" width="13" style="463" customWidth="1"/>
    <col min="8720" max="8720" width="13.28515625" style="463" customWidth="1"/>
    <col min="8721" max="8721" width="14.28515625" style="463" customWidth="1"/>
    <col min="8722" max="8722" width="17.85546875" style="463" customWidth="1"/>
    <col min="8723" max="8960" width="8.85546875" style="463"/>
    <col min="8961" max="8961" width="6.7109375" style="463" customWidth="1"/>
    <col min="8962" max="8962" width="39.85546875" style="463" customWidth="1"/>
    <col min="8963" max="8963" width="17" style="463" customWidth="1"/>
    <col min="8964" max="8964" width="18.7109375" style="463" customWidth="1"/>
    <col min="8965" max="8965" width="15.85546875" style="463" customWidth="1"/>
    <col min="8966" max="8966" width="18" style="463" customWidth="1"/>
    <col min="8967" max="8967" width="15.5703125" style="463" customWidth="1"/>
    <col min="8968" max="8968" width="18.28515625" style="463" customWidth="1"/>
    <col min="8969" max="8969" width="16.5703125" style="463" customWidth="1"/>
    <col min="8970" max="8970" width="17" style="463" customWidth="1"/>
    <col min="8971" max="8971" width="14.42578125" style="463" customWidth="1"/>
    <col min="8972" max="8972" width="16.7109375" style="463" customWidth="1"/>
    <col min="8973" max="8973" width="16.42578125" style="463" customWidth="1"/>
    <col min="8974" max="8974" width="15.85546875" style="463" customWidth="1"/>
    <col min="8975" max="8975" width="13" style="463" customWidth="1"/>
    <col min="8976" max="8976" width="13.28515625" style="463" customWidth="1"/>
    <col min="8977" max="8977" width="14.28515625" style="463" customWidth="1"/>
    <col min="8978" max="8978" width="17.85546875" style="463" customWidth="1"/>
    <col min="8979" max="9216" width="8.85546875" style="463"/>
    <col min="9217" max="9217" width="6.7109375" style="463" customWidth="1"/>
    <col min="9218" max="9218" width="39.85546875" style="463" customWidth="1"/>
    <col min="9219" max="9219" width="17" style="463" customWidth="1"/>
    <col min="9220" max="9220" width="18.7109375" style="463" customWidth="1"/>
    <col min="9221" max="9221" width="15.85546875" style="463" customWidth="1"/>
    <col min="9222" max="9222" width="18" style="463" customWidth="1"/>
    <col min="9223" max="9223" width="15.5703125" style="463" customWidth="1"/>
    <col min="9224" max="9224" width="18.28515625" style="463" customWidth="1"/>
    <col min="9225" max="9225" width="16.5703125" style="463" customWidth="1"/>
    <col min="9226" max="9226" width="17" style="463" customWidth="1"/>
    <col min="9227" max="9227" width="14.42578125" style="463" customWidth="1"/>
    <col min="9228" max="9228" width="16.7109375" style="463" customWidth="1"/>
    <col min="9229" max="9229" width="16.42578125" style="463" customWidth="1"/>
    <col min="9230" max="9230" width="15.85546875" style="463" customWidth="1"/>
    <col min="9231" max="9231" width="13" style="463" customWidth="1"/>
    <col min="9232" max="9232" width="13.28515625" style="463" customWidth="1"/>
    <col min="9233" max="9233" width="14.28515625" style="463" customWidth="1"/>
    <col min="9234" max="9234" width="17.85546875" style="463" customWidth="1"/>
    <col min="9235" max="9472" width="8.85546875" style="463"/>
    <col min="9473" max="9473" width="6.7109375" style="463" customWidth="1"/>
    <col min="9474" max="9474" width="39.85546875" style="463" customWidth="1"/>
    <col min="9475" max="9475" width="17" style="463" customWidth="1"/>
    <col min="9476" max="9476" width="18.7109375" style="463" customWidth="1"/>
    <col min="9477" max="9477" width="15.85546875" style="463" customWidth="1"/>
    <col min="9478" max="9478" width="18" style="463" customWidth="1"/>
    <col min="9479" max="9479" width="15.5703125" style="463" customWidth="1"/>
    <col min="9480" max="9480" width="18.28515625" style="463" customWidth="1"/>
    <col min="9481" max="9481" width="16.5703125" style="463" customWidth="1"/>
    <col min="9482" max="9482" width="17" style="463" customWidth="1"/>
    <col min="9483" max="9483" width="14.42578125" style="463" customWidth="1"/>
    <col min="9484" max="9484" width="16.7109375" style="463" customWidth="1"/>
    <col min="9485" max="9485" width="16.42578125" style="463" customWidth="1"/>
    <col min="9486" max="9486" width="15.85546875" style="463" customWidth="1"/>
    <col min="9487" max="9487" width="13" style="463" customWidth="1"/>
    <col min="9488" max="9488" width="13.28515625" style="463" customWidth="1"/>
    <col min="9489" max="9489" width="14.28515625" style="463" customWidth="1"/>
    <col min="9490" max="9490" width="17.85546875" style="463" customWidth="1"/>
    <col min="9491" max="9728" width="8.85546875" style="463"/>
    <col min="9729" max="9729" width="6.7109375" style="463" customWidth="1"/>
    <col min="9730" max="9730" width="39.85546875" style="463" customWidth="1"/>
    <col min="9731" max="9731" width="17" style="463" customWidth="1"/>
    <col min="9732" max="9732" width="18.7109375" style="463" customWidth="1"/>
    <col min="9733" max="9733" width="15.85546875" style="463" customWidth="1"/>
    <col min="9734" max="9734" width="18" style="463" customWidth="1"/>
    <col min="9735" max="9735" width="15.5703125" style="463" customWidth="1"/>
    <col min="9736" max="9736" width="18.28515625" style="463" customWidth="1"/>
    <col min="9737" max="9737" width="16.5703125" style="463" customWidth="1"/>
    <col min="9738" max="9738" width="17" style="463" customWidth="1"/>
    <col min="9739" max="9739" width="14.42578125" style="463" customWidth="1"/>
    <col min="9740" max="9740" width="16.7109375" style="463" customWidth="1"/>
    <col min="9741" max="9741" width="16.42578125" style="463" customWidth="1"/>
    <col min="9742" max="9742" width="15.85546875" style="463" customWidth="1"/>
    <col min="9743" max="9743" width="13" style="463" customWidth="1"/>
    <col min="9744" max="9744" width="13.28515625" style="463" customWidth="1"/>
    <col min="9745" max="9745" width="14.28515625" style="463" customWidth="1"/>
    <col min="9746" max="9746" width="17.85546875" style="463" customWidth="1"/>
    <col min="9747" max="9984" width="8.85546875" style="463"/>
    <col min="9985" max="9985" width="6.7109375" style="463" customWidth="1"/>
    <col min="9986" max="9986" width="39.85546875" style="463" customWidth="1"/>
    <col min="9987" max="9987" width="17" style="463" customWidth="1"/>
    <col min="9988" max="9988" width="18.7109375" style="463" customWidth="1"/>
    <col min="9989" max="9989" width="15.85546875" style="463" customWidth="1"/>
    <col min="9990" max="9990" width="18" style="463" customWidth="1"/>
    <col min="9991" max="9991" width="15.5703125" style="463" customWidth="1"/>
    <col min="9992" max="9992" width="18.28515625" style="463" customWidth="1"/>
    <col min="9993" max="9993" width="16.5703125" style="463" customWidth="1"/>
    <col min="9994" max="9994" width="17" style="463" customWidth="1"/>
    <col min="9995" max="9995" width="14.42578125" style="463" customWidth="1"/>
    <col min="9996" max="9996" width="16.7109375" style="463" customWidth="1"/>
    <col min="9997" max="9997" width="16.42578125" style="463" customWidth="1"/>
    <col min="9998" max="9998" width="15.85546875" style="463" customWidth="1"/>
    <col min="9999" max="9999" width="13" style="463" customWidth="1"/>
    <col min="10000" max="10000" width="13.28515625" style="463" customWidth="1"/>
    <col min="10001" max="10001" width="14.28515625" style="463" customWidth="1"/>
    <col min="10002" max="10002" width="17.85546875" style="463" customWidth="1"/>
    <col min="10003" max="10240" width="8.85546875" style="463"/>
    <col min="10241" max="10241" width="6.7109375" style="463" customWidth="1"/>
    <col min="10242" max="10242" width="39.85546875" style="463" customWidth="1"/>
    <col min="10243" max="10243" width="17" style="463" customWidth="1"/>
    <col min="10244" max="10244" width="18.7109375" style="463" customWidth="1"/>
    <col min="10245" max="10245" width="15.85546875" style="463" customWidth="1"/>
    <col min="10246" max="10246" width="18" style="463" customWidth="1"/>
    <col min="10247" max="10247" width="15.5703125" style="463" customWidth="1"/>
    <col min="10248" max="10248" width="18.28515625" style="463" customWidth="1"/>
    <col min="10249" max="10249" width="16.5703125" style="463" customWidth="1"/>
    <col min="10250" max="10250" width="17" style="463" customWidth="1"/>
    <col min="10251" max="10251" width="14.42578125" style="463" customWidth="1"/>
    <col min="10252" max="10252" width="16.7109375" style="463" customWidth="1"/>
    <col min="10253" max="10253" width="16.42578125" style="463" customWidth="1"/>
    <col min="10254" max="10254" width="15.85546875" style="463" customWidth="1"/>
    <col min="10255" max="10255" width="13" style="463" customWidth="1"/>
    <col min="10256" max="10256" width="13.28515625" style="463" customWidth="1"/>
    <col min="10257" max="10257" width="14.28515625" style="463" customWidth="1"/>
    <col min="10258" max="10258" width="17.85546875" style="463" customWidth="1"/>
    <col min="10259" max="10496" width="8.85546875" style="463"/>
    <col min="10497" max="10497" width="6.7109375" style="463" customWidth="1"/>
    <col min="10498" max="10498" width="39.85546875" style="463" customWidth="1"/>
    <col min="10499" max="10499" width="17" style="463" customWidth="1"/>
    <col min="10500" max="10500" width="18.7109375" style="463" customWidth="1"/>
    <col min="10501" max="10501" width="15.85546875" style="463" customWidth="1"/>
    <col min="10502" max="10502" width="18" style="463" customWidth="1"/>
    <col min="10503" max="10503" width="15.5703125" style="463" customWidth="1"/>
    <col min="10504" max="10504" width="18.28515625" style="463" customWidth="1"/>
    <col min="10505" max="10505" width="16.5703125" style="463" customWidth="1"/>
    <col min="10506" max="10506" width="17" style="463" customWidth="1"/>
    <col min="10507" max="10507" width="14.42578125" style="463" customWidth="1"/>
    <col min="10508" max="10508" width="16.7109375" style="463" customWidth="1"/>
    <col min="10509" max="10509" width="16.42578125" style="463" customWidth="1"/>
    <col min="10510" max="10510" width="15.85546875" style="463" customWidth="1"/>
    <col min="10511" max="10511" width="13" style="463" customWidth="1"/>
    <col min="10512" max="10512" width="13.28515625" style="463" customWidth="1"/>
    <col min="10513" max="10513" width="14.28515625" style="463" customWidth="1"/>
    <col min="10514" max="10514" width="17.85546875" style="463" customWidth="1"/>
    <col min="10515" max="10752" width="8.85546875" style="463"/>
    <col min="10753" max="10753" width="6.7109375" style="463" customWidth="1"/>
    <col min="10754" max="10754" width="39.85546875" style="463" customWidth="1"/>
    <col min="10755" max="10755" width="17" style="463" customWidth="1"/>
    <col min="10756" max="10756" width="18.7109375" style="463" customWidth="1"/>
    <col min="10757" max="10757" width="15.85546875" style="463" customWidth="1"/>
    <col min="10758" max="10758" width="18" style="463" customWidth="1"/>
    <col min="10759" max="10759" width="15.5703125" style="463" customWidth="1"/>
    <col min="10760" max="10760" width="18.28515625" style="463" customWidth="1"/>
    <col min="10761" max="10761" width="16.5703125" style="463" customWidth="1"/>
    <col min="10762" max="10762" width="17" style="463" customWidth="1"/>
    <col min="10763" max="10763" width="14.42578125" style="463" customWidth="1"/>
    <col min="10764" max="10764" width="16.7109375" style="463" customWidth="1"/>
    <col min="10765" max="10765" width="16.42578125" style="463" customWidth="1"/>
    <col min="10766" max="10766" width="15.85546875" style="463" customWidth="1"/>
    <col min="10767" max="10767" width="13" style="463" customWidth="1"/>
    <col min="10768" max="10768" width="13.28515625" style="463" customWidth="1"/>
    <col min="10769" max="10769" width="14.28515625" style="463" customWidth="1"/>
    <col min="10770" max="10770" width="17.85546875" style="463" customWidth="1"/>
    <col min="10771" max="11008" width="8.85546875" style="463"/>
    <col min="11009" max="11009" width="6.7109375" style="463" customWidth="1"/>
    <col min="11010" max="11010" width="39.85546875" style="463" customWidth="1"/>
    <col min="11011" max="11011" width="17" style="463" customWidth="1"/>
    <col min="11012" max="11012" width="18.7109375" style="463" customWidth="1"/>
    <col min="11013" max="11013" width="15.85546875" style="463" customWidth="1"/>
    <col min="11014" max="11014" width="18" style="463" customWidth="1"/>
    <col min="11015" max="11015" width="15.5703125" style="463" customWidth="1"/>
    <col min="11016" max="11016" width="18.28515625" style="463" customWidth="1"/>
    <col min="11017" max="11017" width="16.5703125" style="463" customWidth="1"/>
    <col min="11018" max="11018" width="17" style="463" customWidth="1"/>
    <col min="11019" max="11019" width="14.42578125" style="463" customWidth="1"/>
    <col min="11020" max="11020" width="16.7109375" style="463" customWidth="1"/>
    <col min="11021" max="11021" width="16.42578125" style="463" customWidth="1"/>
    <col min="11022" max="11022" width="15.85546875" style="463" customWidth="1"/>
    <col min="11023" max="11023" width="13" style="463" customWidth="1"/>
    <col min="11024" max="11024" width="13.28515625" style="463" customWidth="1"/>
    <col min="11025" max="11025" width="14.28515625" style="463" customWidth="1"/>
    <col min="11026" max="11026" width="17.85546875" style="463" customWidth="1"/>
    <col min="11027" max="11264" width="8.85546875" style="463"/>
    <col min="11265" max="11265" width="6.7109375" style="463" customWidth="1"/>
    <col min="11266" max="11266" width="39.85546875" style="463" customWidth="1"/>
    <col min="11267" max="11267" width="17" style="463" customWidth="1"/>
    <col min="11268" max="11268" width="18.7109375" style="463" customWidth="1"/>
    <col min="11269" max="11269" width="15.85546875" style="463" customWidth="1"/>
    <col min="11270" max="11270" width="18" style="463" customWidth="1"/>
    <col min="11271" max="11271" width="15.5703125" style="463" customWidth="1"/>
    <col min="11272" max="11272" width="18.28515625" style="463" customWidth="1"/>
    <col min="11273" max="11273" width="16.5703125" style="463" customWidth="1"/>
    <col min="11274" max="11274" width="17" style="463" customWidth="1"/>
    <col min="11275" max="11275" width="14.42578125" style="463" customWidth="1"/>
    <col min="11276" max="11276" width="16.7109375" style="463" customWidth="1"/>
    <col min="11277" max="11277" width="16.42578125" style="463" customWidth="1"/>
    <col min="11278" max="11278" width="15.85546875" style="463" customWidth="1"/>
    <col min="11279" max="11279" width="13" style="463" customWidth="1"/>
    <col min="11280" max="11280" width="13.28515625" style="463" customWidth="1"/>
    <col min="11281" max="11281" width="14.28515625" style="463" customWidth="1"/>
    <col min="11282" max="11282" width="17.85546875" style="463" customWidth="1"/>
    <col min="11283" max="11520" width="8.85546875" style="463"/>
    <col min="11521" max="11521" width="6.7109375" style="463" customWidth="1"/>
    <col min="11522" max="11522" width="39.85546875" style="463" customWidth="1"/>
    <col min="11523" max="11523" width="17" style="463" customWidth="1"/>
    <col min="11524" max="11524" width="18.7109375" style="463" customWidth="1"/>
    <col min="11525" max="11525" width="15.85546875" style="463" customWidth="1"/>
    <col min="11526" max="11526" width="18" style="463" customWidth="1"/>
    <col min="11527" max="11527" width="15.5703125" style="463" customWidth="1"/>
    <col min="11528" max="11528" width="18.28515625" style="463" customWidth="1"/>
    <col min="11529" max="11529" width="16.5703125" style="463" customWidth="1"/>
    <col min="11530" max="11530" width="17" style="463" customWidth="1"/>
    <col min="11531" max="11531" width="14.42578125" style="463" customWidth="1"/>
    <col min="11532" max="11532" width="16.7109375" style="463" customWidth="1"/>
    <col min="11533" max="11533" width="16.42578125" style="463" customWidth="1"/>
    <col min="11534" max="11534" width="15.85546875" style="463" customWidth="1"/>
    <col min="11535" max="11535" width="13" style="463" customWidth="1"/>
    <col min="11536" max="11536" width="13.28515625" style="463" customWidth="1"/>
    <col min="11537" max="11537" width="14.28515625" style="463" customWidth="1"/>
    <col min="11538" max="11538" width="17.85546875" style="463" customWidth="1"/>
    <col min="11539" max="11776" width="8.85546875" style="463"/>
    <col min="11777" max="11777" width="6.7109375" style="463" customWidth="1"/>
    <col min="11778" max="11778" width="39.85546875" style="463" customWidth="1"/>
    <col min="11779" max="11779" width="17" style="463" customWidth="1"/>
    <col min="11780" max="11780" width="18.7109375" style="463" customWidth="1"/>
    <col min="11781" max="11781" width="15.85546875" style="463" customWidth="1"/>
    <col min="11782" max="11782" width="18" style="463" customWidth="1"/>
    <col min="11783" max="11783" width="15.5703125" style="463" customWidth="1"/>
    <col min="11784" max="11784" width="18.28515625" style="463" customWidth="1"/>
    <col min="11785" max="11785" width="16.5703125" style="463" customWidth="1"/>
    <col min="11786" max="11786" width="17" style="463" customWidth="1"/>
    <col min="11787" max="11787" width="14.42578125" style="463" customWidth="1"/>
    <col min="11788" max="11788" width="16.7109375" style="463" customWidth="1"/>
    <col min="11789" max="11789" width="16.42578125" style="463" customWidth="1"/>
    <col min="11790" max="11790" width="15.85546875" style="463" customWidth="1"/>
    <col min="11791" max="11791" width="13" style="463" customWidth="1"/>
    <col min="11792" max="11792" width="13.28515625" style="463" customWidth="1"/>
    <col min="11793" max="11793" width="14.28515625" style="463" customWidth="1"/>
    <col min="11794" max="11794" width="17.85546875" style="463" customWidth="1"/>
    <col min="11795" max="12032" width="8.85546875" style="463"/>
    <col min="12033" max="12033" width="6.7109375" style="463" customWidth="1"/>
    <col min="12034" max="12034" width="39.85546875" style="463" customWidth="1"/>
    <col min="12035" max="12035" width="17" style="463" customWidth="1"/>
    <col min="12036" max="12036" width="18.7109375" style="463" customWidth="1"/>
    <col min="12037" max="12037" width="15.85546875" style="463" customWidth="1"/>
    <col min="12038" max="12038" width="18" style="463" customWidth="1"/>
    <col min="12039" max="12039" width="15.5703125" style="463" customWidth="1"/>
    <col min="12040" max="12040" width="18.28515625" style="463" customWidth="1"/>
    <col min="12041" max="12041" width="16.5703125" style="463" customWidth="1"/>
    <col min="12042" max="12042" width="17" style="463" customWidth="1"/>
    <col min="12043" max="12043" width="14.42578125" style="463" customWidth="1"/>
    <col min="12044" max="12044" width="16.7109375" style="463" customWidth="1"/>
    <col min="12045" max="12045" width="16.42578125" style="463" customWidth="1"/>
    <col min="12046" max="12046" width="15.85546875" style="463" customWidth="1"/>
    <col min="12047" max="12047" width="13" style="463" customWidth="1"/>
    <col min="12048" max="12048" width="13.28515625" style="463" customWidth="1"/>
    <col min="12049" max="12049" width="14.28515625" style="463" customWidth="1"/>
    <col min="12050" max="12050" width="17.85546875" style="463" customWidth="1"/>
    <col min="12051" max="12288" width="8.85546875" style="463"/>
    <col min="12289" max="12289" width="6.7109375" style="463" customWidth="1"/>
    <col min="12290" max="12290" width="39.85546875" style="463" customWidth="1"/>
    <col min="12291" max="12291" width="17" style="463" customWidth="1"/>
    <col min="12292" max="12292" width="18.7109375" style="463" customWidth="1"/>
    <col min="12293" max="12293" width="15.85546875" style="463" customWidth="1"/>
    <col min="12294" max="12294" width="18" style="463" customWidth="1"/>
    <col min="12295" max="12295" width="15.5703125" style="463" customWidth="1"/>
    <col min="12296" max="12296" width="18.28515625" style="463" customWidth="1"/>
    <col min="12297" max="12297" width="16.5703125" style="463" customWidth="1"/>
    <col min="12298" max="12298" width="17" style="463" customWidth="1"/>
    <col min="12299" max="12299" width="14.42578125" style="463" customWidth="1"/>
    <col min="12300" max="12300" width="16.7109375" style="463" customWidth="1"/>
    <col min="12301" max="12301" width="16.42578125" style="463" customWidth="1"/>
    <col min="12302" max="12302" width="15.85546875" style="463" customWidth="1"/>
    <col min="12303" max="12303" width="13" style="463" customWidth="1"/>
    <col min="12304" max="12304" width="13.28515625" style="463" customWidth="1"/>
    <col min="12305" max="12305" width="14.28515625" style="463" customWidth="1"/>
    <col min="12306" max="12306" width="17.85546875" style="463" customWidth="1"/>
    <col min="12307" max="12544" width="8.85546875" style="463"/>
    <col min="12545" max="12545" width="6.7109375" style="463" customWidth="1"/>
    <col min="12546" max="12546" width="39.85546875" style="463" customWidth="1"/>
    <col min="12547" max="12547" width="17" style="463" customWidth="1"/>
    <col min="12548" max="12548" width="18.7109375" style="463" customWidth="1"/>
    <col min="12549" max="12549" width="15.85546875" style="463" customWidth="1"/>
    <col min="12550" max="12550" width="18" style="463" customWidth="1"/>
    <col min="12551" max="12551" width="15.5703125" style="463" customWidth="1"/>
    <col min="12552" max="12552" width="18.28515625" style="463" customWidth="1"/>
    <col min="12553" max="12553" width="16.5703125" style="463" customWidth="1"/>
    <col min="12554" max="12554" width="17" style="463" customWidth="1"/>
    <col min="12555" max="12555" width="14.42578125" style="463" customWidth="1"/>
    <col min="12556" max="12556" width="16.7109375" style="463" customWidth="1"/>
    <col min="12557" max="12557" width="16.42578125" style="463" customWidth="1"/>
    <col min="12558" max="12558" width="15.85546875" style="463" customWidth="1"/>
    <col min="12559" max="12559" width="13" style="463" customWidth="1"/>
    <col min="12560" max="12560" width="13.28515625" style="463" customWidth="1"/>
    <col min="12561" max="12561" width="14.28515625" style="463" customWidth="1"/>
    <col min="12562" max="12562" width="17.85546875" style="463" customWidth="1"/>
    <col min="12563" max="12800" width="8.85546875" style="463"/>
    <col min="12801" max="12801" width="6.7109375" style="463" customWidth="1"/>
    <col min="12802" max="12802" width="39.85546875" style="463" customWidth="1"/>
    <col min="12803" max="12803" width="17" style="463" customWidth="1"/>
    <col min="12804" max="12804" width="18.7109375" style="463" customWidth="1"/>
    <col min="12805" max="12805" width="15.85546875" style="463" customWidth="1"/>
    <col min="12806" max="12806" width="18" style="463" customWidth="1"/>
    <col min="12807" max="12807" width="15.5703125" style="463" customWidth="1"/>
    <col min="12808" max="12808" width="18.28515625" style="463" customWidth="1"/>
    <col min="12809" max="12809" width="16.5703125" style="463" customWidth="1"/>
    <col min="12810" max="12810" width="17" style="463" customWidth="1"/>
    <col min="12811" max="12811" width="14.42578125" style="463" customWidth="1"/>
    <col min="12812" max="12812" width="16.7109375" style="463" customWidth="1"/>
    <col min="12813" max="12813" width="16.42578125" style="463" customWidth="1"/>
    <col min="12814" max="12814" width="15.85546875" style="463" customWidth="1"/>
    <col min="12815" max="12815" width="13" style="463" customWidth="1"/>
    <col min="12816" max="12816" width="13.28515625" style="463" customWidth="1"/>
    <col min="12817" max="12817" width="14.28515625" style="463" customWidth="1"/>
    <col min="12818" max="12818" width="17.85546875" style="463" customWidth="1"/>
    <col min="12819" max="13056" width="8.85546875" style="463"/>
    <col min="13057" max="13057" width="6.7109375" style="463" customWidth="1"/>
    <col min="13058" max="13058" width="39.85546875" style="463" customWidth="1"/>
    <col min="13059" max="13059" width="17" style="463" customWidth="1"/>
    <col min="13060" max="13060" width="18.7109375" style="463" customWidth="1"/>
    <col min="13061" max="13061" width="15.85546875" style="463" customWidth="1"/>
    <col min="13062" max="13062" width="18" style="463" customWidth="1"/>
    <col min="13063" max="13063" width="15.5703125" style="463" customWidth="1"/>
    <col min="13064" max="13064" width="18.28515625" style="463" customWidth="1"/>
    <col min="13065" max="13065" width="16.5703125" style="463" customWidth="1"/>
    <col min="13066" max="13066" width="17" style="463" customWidth="1"/>
    <col min="13067" max="13067" width="14.42578125" style="463" customWidth="1"/>
    <col min="13068" max="13068" width="16.7109375" style="463" customWidth="1"/>
    <col min="13069" max="13069" width="16.42578125" style="463" customWidth="1"/>
    <col min="13070" max="13070" width="15.85546875" style="463" customWidth="1"/>
    <col min="13071" max="13071" width="13" style="463" customWidth="1"/>
    <col min="13072" max="13072" width="13.28515625" style="463" customWidth="1"/>
    <col min="13073" max="13073" width="14.28515625" style="463" customWidth="1"/>
    <col min="13074" max="13074" width="17.85546875" style="463" customWidth="1"/>
    <col min="13075" max="13312" width="8.85546875" style="463"/>
    <col min="13313" max="13313" width="6.7109375" style="463" customWidth="1"/>
    <col min="13314" max="13314" width="39.85546875" style="463" customWidth="1"/>
    <col min="13315" max="13315" width="17" style="463" customWidth="1"/>
    <col min="13316" max="13316" width="18.7109375" style="463" customWidth="1"/>
    <col min="13317" max="13317" width="15.85546875" style="463" customWidth="1"/>
    <col min="13318" max="13318" width="18" style="463" customWidth="1"/>
    <col min="13319" max="13319" width="15.5703125" style="463" customWidth="1"/>
    <col min="13320" max="13320" width="18.28515625" style="463" customWidth="1"/>
    <col min="13321" max="13321" width="16.5703125" style="463" customWidth="1"/>
    <col min="13322" max="13322" width="17" style="463" customWidth="1"/>
    <col min="13323" max="13323" width="14.42578125" style="463" customWidth="1"/>
    <col min="13324" max="13324" width="16.7109375" style="463" customWidth="1"/>
    <col min="13325" max="13325" width="16.42578125" style="463" customWidth="1"/>
    <col min="13326" max="13326" width="15.85546875" style="463" customWidth="1"/>
    <col min="13327" max="13327" width="13" style="463" customWidth="1"/>
    <col min="13328" max="13328" width="13.28515625" style="463" customWidth="1"/>
    <col min="13329" max="13329" width="14.28515625" style="463" customWidth="1"/>
    <col min="13330" max="13330" width="17.85546875" style="463" customWidth="1"/>
    <col min="13331" max="13568" width="8.85546875" style="463"/>
    <col min="13569" max="13569" width="6.7109375" style="463" customWidth="1"/>
    <col min="13570" max="13570" width="39.85546875" style="463" customWidth="1"/>
    <col min="13571" max="13571" width="17" style="463" customWidth="1"/>
    <col min="13572" max="13572" width="18.7109375" style="463" customWidth="1"/>
    <col min="13573" max="13573" width="15.85546875" style="463" customWidth="1"/>
    <col min="13574" max="13574" width="18" style="463" customWidth="1"/>
    <col min="13575" max="13575" width="15.5703125" style="463" customWidth="1"/>
    <col min="13576" max="13576" width="18.28515625" style="463" customWidth="1"/>
    <col min="13577" max="13577" width="16.5703125" style="463" customWidth="1"/>
    <col min="13578" max="13578" width="17" style="463" customWidth="1"/>
    <col min="13579" max="13579" width="14.42578125" style="463" customWidth="1"/>
    <col min="13580" max="13580" width="16.7109375" style="463" customWidth="1"/>
    <col min="13581" max="13581" width="16.42578125" style="463" customWidth="1"/>
    <col min="13582" max="13582" width="15.85546875" style="463" customWidth="1"/>
    <col min="13583" max="13583" width="13" style="463" customWidth="1"/>
    <col min="13584" max="13584" width="13.28515625" style="463" customWidth="1"/>
    <col min="13585" max="13585" width="14.28515625" style="463" customWidth="1"/>
    <col min="13586" max="13586" width="17.85546875" style="463" customWidth="1"/>
    <col min="13587" max="13824" width="8.85546875" style="463"/>
    <col min="13825" max="13825" width="6.7109375" style="463" customWidth="1"/>
    <col min="13826" max="13826" width="39.85546875" style="463" customWidth="1"/>
    <col min="13827" max="13827" width="17" style="463" customWidth="1"/>
    <col min="13828" max="13828" width="18.7109375" style="463" customWidth="1"/>
    <col min="13829" max="13829" width="15.85546875" style="463" customWidth="1"/>
    <col min="13830" max="13830" width="18" style="463" customWidth="1"/>
    <col min="13831" max="13831" width="15.5703125" style="463" customWidth="1"/>
    <col min="13832" max="13832" width="18.28515625" style="463" customWidth="1"/>
    <col min="13833" max="13833" width="16.5703125" style="463" customWidth="1"/>
    <col min="13834" max="13834" width="17" style="463" customWidth="1"/>
    <col min="13835" max="13835" width="14.42578125" style="463" customWidth="1"/>
    <col min="13836" max="13836" width="16.7109375" style="463" customWidth="1"/>
    <col min="13837" max="13837" width="16.42578125" style="463" customWidth="1"/>
    <col min="13838" max="13838" width="15.85546875" style="463" customWidth="1"/>
    <col min="13839" max="13839" width="13" style="463" customWidth="1"/>
    <col min="13840" max="13840" width="13.28515625" style="463" customWidth="1"/>
    <col min="13841" max="13841" width="14.28515625" style="463" customWidth="1"/>
    <col min="13842" max="13842" width="17.85546875" style="463" customWidth="1"/>
    <col min="13843" max="14080" width="8.85546875" style="463"/>
    <col min="14081" max="14081" width="6.7109375" style="463" customWidth="1"/>
    <col min="14082" max="14082" width="39.85546875" style="463" customWidth="1"/>
    <col min="14083" max="14083" width="17" style="463" customWidth="1"/>
    <col min="14084" max="14084" width="18.7109375" style="463" customWidth="1"/>
    <col min="14085" max="14085" width="15.85546875" style="463" customWidth="1"/>
    <col min="14086" max="14086" width="18" style="463" customWidth="1"/>
    <col min="14087" max="14087" width="15.5703125" style="463" customWidth="1"/>
    <col min="14088" max="14088" width="18.28515625" style="463" customWidth="1"/>
    <col min="14089" max="14089" width="16.5703125" style="463" customWidth="1"/>
    <col min="14090" max="14090" width="17" style="463" customWidth="1"/>
    <col min="14091" max="14091" width="14.42578125" style="463" customWidth="1"/>
    <col min="14092" max="14092" width="16.7109375" style="463" customWidth="1"/>
    <col min="14093" max="14093" width="16.42578125" style="463" customWidth="1"/>
    <col min="14094" max="14094" width="15.85546875" style="463" customWidth="1"/>
    <col min="14095" max="14095" width="13" style="463" customWidth="1"/>
    <col min="14096" max="14096" width="13.28515625" style="463" customWidth="1"/>
    <col min="14097" max="14097" width="14.28515625" style="463" customWidth="1"/>
    <col min="14098" max="14098" width="17.85546875" style="463" customWidth="1"/>
    <col min="14099" max="14336" width="8.85546875" style="463"/>
    <col min="14337" max="14337" width="6.7109375" style="463" customWidth="1"/>
    <col min="14338" max="14338" width="39.85546875" style="463" customWidth="1"/>
    <col min="14339" max="14339" width="17" style="463" customWidth="1"/>
    <col min="14340" max="14340" width="18.7109375" style="463" customWidth="1"/>
    <col min="14341" max="14341" width="15.85546875" style="463" customWidth="1"/>
    <col min="14342" max="14342" width="18" style="463" customWidth="1"/>
    <col min="14343" max="14343" width="15.5703125" style="463" customWidth="1"/>
    <col min="14344" max="14344" width="18.28515625" style="463" customWidth="1"/>
    <col min="14345" max="14345" width="16.5703125" style="463" customWidth="1"/>
    <col min="14346" max="14346" width="17" style="463" customWidth="1"/>
    <col min="14347" max="14347" width="14.42578125" style="463" customWidth="1"/>
    <col min="14348" max="14348" width="16.7109375" style="463" customWidth="1"/>
    <col min="14349" max="14349" width="16.42578125" style="463" customWidth="1"/>
    <col min="14350" max="14350" width="15.85546875" style="463" customWidth="1"/>
    <col min="14351" max="14351" width="13" style="463" customWidth="1"/>
    <col min="14352" max="14352" width="13.28515625" style="463" customWidth="1"/>
    <col min="14353" max="14353" width="14.28515625" style="463" customWidth="1"/>
    <col min="14354" max="14354" width="17.85546875" style="463" customWidth="1"/>
    <col min="14355" max="14592" width="8.85546875" style="463"/>
    <col min="14593" max="14593" width="6.7109375" style="463" customWidth="1"/>
    <col min="14594" max="14594" width="39.85546875" style="463" customWidth="1"/>
    <col min="14595" max="14595" width="17" style="463" customWidth="1"/>
    <col min="14596" max="14596" width="18.7109375" style="463" customWidth="1"/>
    <col min="14597" max="14597" width="15.85546875" style="463" customWidth="1"/>
    <col min="14598" max="14598" width="18" style="463" customWidth="1"/>
    <col min="14599" max="14599" width="15.5703125" style="463" customWidth="1"/>
    <col min="14600" max="14600" width="18.28515625" style="463" customWidth="1"/>
    <col min="14601" max="14601" width="16.5703125" style="463" customWidth="1"/>
    <col min="14602" max="14602" width="17" style="463" customWidth="1"/>
    <col min="14603" max="14603" width="14.42578125" style="463" customWidth="1"/>
    <col min="14604" max="14604" width="16.7109375" style="463" customWidth="1"/>
    <col min="14605" max="14605" width="16.42578125" style="463" customWidth="1"/>
    <col min="14606" max="14606" width="15.85546875" style="463" customWidth="1"/>
    <col min="14607" max="14607" width="13" style="463" customWidth="1"/>
    <col min="14608" max="14608" width="13.28515625" style="463" customWidth="1"/>
    <col min="14609" max="14609" width="14.28515625" style="463" customWidth="1"/>
    <col min="14610" max="14610" width="17.85546875" style="463" customWidth="1"/>
    <col min="14611" max="14848" width="8.85546875" style="463"/>
    <col min="14849" max="14849" width="6.7109375" style="463" customWidth="1"/>
    <col min="14850" max="14850" width="39.85546875" style="463" customWidth="1"/>
    <col min="14851" max="14851" width="17" style="463" customWidth="1"/>
    <col min="14852" max="14852" width="18.7109375" style="463" customWidth="1"/>
    <col min="14853" max="14853" width="15.85546875" style="463" customWidth="1"/>
    <col min="14854" max="14854" width="18" style="463" customWidth="1"/>
    <col min="14855" max="14855" width="15.5703125" style="463" customWidth="1"/>
    <col min="14856" max="14856" width="18.28515625" style="463" customWidth="1"/>
    <col min="14857" max="14857" width="16.5703125" style="463" customWidth="1"/>
    <col min="14858" max="14858" width="17" style="463" customWidth="1"/>
    <col min="14859" max="14859" width="14.42578125" style="463" customWidth="1"/>
    <col min="14860" max="14860" width="16.7109375" style="463" customWidth="1"/>
    <col min="14861" max="14861" width="16.42578125" style="463" customWidth="1"/>
    <col min="14862" max="14862" width="15.85546875" style="463" customWidth="1"/>
    <col min="14863" max="14863" width="13" style="463" customWidth="1"/>
    <col min="14864" max="14864" width="13.28515625" style="463" customWidth="1"/>
    <col min="14865" max="14865" width="14.28515625" style="463" customWidth="1"/>
    <col min="14866" max="14866" width="17.85546875" style="463" customWidth="1"/>
    <col min="14867" max="15104" width="8.85546875" style="463"/>
    <col min="15105" max="15105" width="6.7109375" style="463" customWidth="1"/>
    <col min="15106" max="15106" width="39.85546875" style="463" customWidth="1"/>
    <col min="15107" max="15107" width="17" style="463" customWidth="1"/>
    <col min="15108" max="15108" width="18.7109375" style="463" customWidth="1"/>
    <col min="15109" max="15109" width="15.85546875" style="463" customWidth="1"/>
    <col min="15110" max="15110" width="18" style="463" customWidth="1"/>
    <col min="15111" max="15111" width="15.5703125" style="463" customWidth="1"/>
    <col min="15112" max="15112" width="18.28515625" style="463" customWidth="1"/>
    <col min="15113" max="15113" width="16.5703125" style="463" customWidth="1"/>
    <col min="15114" max="15114" width="17" style="463" customWidth="1"/>
    <col min="15115" max="15115" width="14.42578125" style="463" customWidth="1"/>
    <col min="15116" max="15116" width="16.7109375" style="463" customWidth="1"/>
    <col min="15117" max="15117" width="16.42578125" style="463" customWidth="1"/>
    <col min="15118" max="15118" width="15.85546875" style="463" customWidth="1"/>
    <col min="15119" max="15119" width="13" style="463" customWidth="1"/>
    <col min="15120" max="15120" width="13.28515625" style="463" customWidth="1"/>
    <col min="15121" max="15121" width="14.28515625" style="463" customWidth="1"/>
    <col min="15122" max="15122" width="17.85546875" style="463" customWidth="1"/>
    <col min="15123" max="15360" width="8.85546875" style="463"/>
    <col min="15361" max="15361" width="6.7109375" style="463" customWidth="1"/>
    <col min="15362" max="15362" width="39.85546875" style="463" customWidth="1"/>
    <col min="15363" max="15363" width="17" style="463" customWidth="1"/>
    <col min="15364" max="15364" width="18.7109375" style="463" customWidth="1"/>
    <col min="15365" max="15365" width="15.85546875" style="463" customWidth="1"/>
    <col min="15366" max="15366" width="18" style="463" customWidth="1"/>
    <col min="15367" max="15367" width="15.5703125" style="463" customWidth="1"/>
    <col min="15368" max="15368" width="18.28515625" style="463" customWidth="1"/>
    <col min="15369" max="15369" width="16.5703125" style="463" customWidth="1"/>
    <col min="15370" max="15370" width="17" style="463" customWidth="1"/>
    <col min="15371" max="15371" width="14.42578125" style="463" customWidth="1"/>
    <col min="15372" max="15372" width="16.7109375" style="463" customWidth="1"/>
    <col min="15373" max="15373" width="16.42578125" style="463" customWidth="1"/>
    <col min="15374" max="15374" width="15.85546875" style="463" customWidth="1"/>
    <col min="15375" max="15375" width="13" style="463" customWidth="1"/>
    <col min="15376" max="15376" width="13.28515625" style="463" customWidth="1"/>
    <col min="15377" max="15377" width="14.28515625" style="463" customWidth="1"/>
    <col min="15378" max="15378" width="17.85546875" style="463" customWidth="1"/>
    <col min="15379" max="15616" width="8.85546875" style="463"/>
    <col min="15617" max="15617" width="6.7109375" style="463" customWidth="1"/>
    <col min="15618" max="15618" width="39.85546875" style="463" customWidth="1"/>
    <col min="15619" max="15619" width="17" style="463" customWidth="1"/>
    <col min="15620" max="15620" width="18.7109375" style="463" customWidth="1"/>
    <col min="15621" max="15621" width="15.85546875" style="463" customWidth="1"/>
    <col min="15622" max="15622" width="18" style="463" customWidth="1"/>
    <col min="15623" max="15623" width="15.5703125" style="463" customWidth="1"/>
    <col min="15624" max="15624" width="18.28515625" style="463" customWidth="1"/>
    <col min="15625" max="15625" width="16.5703125" style="463" customWidth="1"/>
    <col min="15626" max="15626" width="17" style="463" customWidth="1"/>
    <col min="15627" max="15627" width="14.42578125" style="463" customWidth="1"/>
    <col min="15628" max="15628" width="16.7109375" style="463" customWidth="1"/>
    <col min="15629" max="15629" width="16.42578125" style="463" customWidth="1"/>
    <col min="15630" max="15630" width="15.85546875" style="463" customWidth="1"/>
    <col min="15631" max="15631" width="13" style="463" customWidth="1"/>
    <col min="15632" max="15632" width="13.28515625" style="463" customWidth="1"/>
    <col min="15633" max="15633" width="14.28515625" style="463" customWidth="1"/>
    <col min="15634" max="15634" width="17.85546875" style="463" customWidth="1"/>
    <col min="15635" max="15872" width="8.85546875" style="463"/>
    <col min="15873" max="15873" width="6.7109375" style="463" customWidth="1"/>
    <col min="15874" max="15874" width="39.85546875" style="463" customWidth="1"/>
    <col min="15875" max="15875" width="17" style="463" customWidth="1"/>
    <col min="15876" max="15876" width="18.7109375" style="463" customWidth="1"/>
    <col min="15877" max="15877" width="15.85546875" style="463" customWidth="1"/>
    <col min="15878" max="15878" width="18" style="463" customWidth="1"/>
    <col min="15879" max="15879" width="15.5703125" style="463" customWidth="1"/>
    <col min="15880" max="15880" width="18.28515625" style="463" customWidth="1"/>
    <col min="15881" max="15881" width="16.5703125" style="463" customWidth="1"/>
    <col min="15882" max="15882" width="17" style="463" customWidth="1"/>
    <col min="15883" max="15883" width="14.42578125" style="463" customWidth="1"/>
    <col min="15884" max="15884" width="16.7109375" style="463" customWidth="1"/>
    <col min="15885" max="15885" width="16.42578125" style="463" customWidth="1"/>
    <col min="15886" max="15886" width="15.85546875" style="463" customWidth="1"/>
    <col min="15887" max="15887" width="13" style="463" customWidth="1"/>
    <col min="15888" max="15888" width="13.28515625" style="463" customWidth="1"/>
    <col min="15889" max="15889" width="14.28515625" style="463" customWidth="1"/>
    <col min="15890" max="15890" width="17.85546875" style="463" customWidth="1"/>
    <col min="15891" max="16128" width="8.85546875" style="463"/>
    <col min="16129" max="16129" width="6.7109375" style="463" customWidth="1"/>
    <col min="16130" max="16130" width="39.85546875" style="463" customWidth="1"/>
    <col min="16131" max="16131" width="17" style="463" customWidth="1"/>
    <col min="16132" max="16132" width="18.7109375" style="463" customWidth="1"/>
    <col min="16133" max="16133" width="15.85546875" style="463" customWidth="1"/>
    <col min="16134" max="16134" width="18" style="463" customWidth="1"/>
    <col min="16135" max="16135" width="15.5703125" style="463" customWidth="1"/>
    <col min="16136" max="16136" width="18.28515625" style="463" customWidth="1"/>
    <col min="16137" max="16137" width="16.5703125" style="463" customWidth="1"/>
    <col min="16138" max="16138" width="17" style="463" customWidth="1"/>
    <col min="16139" max="16139" width="14.42578125" style="463" customWidth="1"/>
    <col min="16140" max="16140" width="16.7109375" style="463" customWidth="1"/>
    <col min="16141" max="16141" width="16.42578125" style="463" customWidth="1"/>
    <col min="16142" max="16142" width="15.85546875" style="463" customWidth="1"/>
    <col min="16143" max="16143" width="13" style="463" customWidth="1"/>
    <col min="16144" max="16144" width="13.28515625" style="463" customWidth="1"/>
    <col min="16145" max="16145" width="14.28515625" style="463" customWidth="1"/>
    <col min="16146" max="16146" width="17.85546875" style="463" customWidth="1"/>
    <col min="16147" max="16384" width="8.85546875" style="463"/>
  </cols>
  <sheetData>
    <row r="1" spans="1:18" ht="16.5" customHeight="1" x14ac:dyDescent="0.25">
      <c r="L1" s="464"/>
      <c r="M1" s="464"/>
      <c r="P1" s="640" t="s">
        <v>51</v>
      </c>
      <c r="Q1" s="640"/>
    </row>
    <row r="2" spans="1:18" ht="16.5" customHeight="1" x14ac:dyDescent="0.25">
      <c r="L2" s="464"/>
      <c r="M2" s="464"/>
      <c r="N2" s="640" t="s">
        <v>52</v>
      </c>
      <c r="O2" s="640"/>
      <c r="P2" s="640"/>
      <c r="Q2" s="640"/>
    </row>
    <row r="3" spans="1:18" ht="16.5" customHeight="1" x14ac:dyDescent="0.25">
      <c r="L3" s="464"/>
      <c r="M3" s="464"/>
      <c r="N3" s="640" t="s">
        <v>53</v>
      </c>
      <c r="O3" s="640"/>
      <c r="P3" s="640"/>
      <c r="Q3" s="640"/>
    </row>
    <row r="4" spans="1:18" ht="18" customHeight="1" x14ac:dyDescent="0.25">
      <c r="L4" s="464"/>
      <c r="M4" s="464"/>
      <c r="N4" s="640" t="s">
        <v>54</v>
      </c>
      <c r="O4" s="640"/>
      <c r="P4" s="640"/>
      <c r="Q4" s="640"/>
    </row>
    <row r="5" spans="1:18" ht="18" customHeight="1" x14ac:dyDescent="0.25">
      <c r="L5" s="464"/>
      <c r="M5" s="464"/>
      <c r="N5" s="640" t="s">
        <v>55</v>
      </c>
      <c r="O5" s="640"/>
      <c r="P5" s="640"/>
      <c r="Q5" s="640"/>
    </row>
    <row r="6" spans="1:18" ht="18.75" customHeight="1" x14ac:dyDescent="0.25">
      <c r="A6" s="464"/>
      <c r="B6" s="464"/>
      <c r="C6" s="464"/>
      <c r="D6" s="521"/>
      <c r="E6" s="521"/>
      <c r="F6" s="521"/>
      <c r="G6" s="521"/>
      <c r="J6" s="464"/>
      <c r="K6" s="464"/>
      <c r="L6" s="464"/>
      <c r="M6" s="464"/>
      <c r="N6" s="464"/>
      <c r="O6" s="464"/>
      <c r="P6" s="464"/>
      <c r="Q6" s="464"/>
    </row>
    <row r="7" spans="1:18" s="346" customFormat="1" ht="17.25" customHeight="1" x14ac:dyDescent="0.3">
      <c r="A7" s="633" t="s">
        <v>356</v>
      </c>
      <c r="B7" s="633"/>
      <c r="C7" s="633"/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33"/>
      <c r="O7" s="633"/>
      <c r="P7" s="633"/>
      <c r="Q7" s="633"/>
      <c r="R7" s="522"/>
    </row>
    <row r="8" spans="1:18" s="346" customFormat="1" ht="18" customHeight="1" x14ac:dyDescent="0.3">
      <c r="A8" s="634" t="s">
        <v>585</v>
      </c>
      <c r="B8" s="634"/>
      <c r="C8" s="634"/>
      <c r="D8" s="634"/>
      <c r="E8" s="634"/>
      <c r="F8" s="634"/>
      <c r="G8" s="634"/>
      <c r="H8" s="634"/>
      <c r="I8" s="634"/>
      <c r="J8" s="634"/>
      <c r="K8" s="634"/>
      <c r="L8" s="634"/>
      <c r="M8" s="634"/>
      <c r="N8" s="634"/>
      <c r="O8" s="634"/>
      <c r="P8" s="634"/>
      <c r="Q8" s="634"/>
      <c r="R8" s="523"/>
    </row>
    <row r="9" spans="1:18" s="346" customFormat="1" ht="16.5" customHeight="1" x14ac:dyDescent="0.3">
      <c r="A9" s="634" t="s">
        <v>357</v>
      </c>
      <c r="B9" s="634"/>
      <c r="C9" s="634"/>
      <c r="D9" s="634"/>
      <c r="E9" s="634"/>
      <c r="F9" s="634"/>
      <c r="G9" s="634"/>
      <c r="H9" s="634"/>
      <c r="I9" s="634"/>
      <c r="J9" s="634"/>
      <c r="K9" s="634"/>
      <c r="L9" s="634"/>
      <c r="M9" s="634"/>
      <c r="N9" s="634"/>
      <c r="O9" s="634"/>
      <c r="P9" s="634"/>
      <c r="Q9" s="634"/>
      <c r="R9" s="523"/>
    </row>
    <row r="10" spans="1:18" s="346" customFormat="1" ht="33.75" customHeight="1" x14ac:dyDescent="0.3">
      <c r="A10" s="634" t="s">
        <v>760</v>
      </c>
      <c r="B10" s="633"/>
      <c r="C10" s="633"/>
      <c r="D10" s="633"/>
      <c r="E10" s="633"/>
      <c r="F10" s="633"/>
      <c r="G10" s="633"/>
      <c r="H10" s="633"/>
      <c r="I10" s="633"/>
      <c r="J10" s="633"/>
      <c r="K10" s="633"/>
      <c r="L10" s="633"/>
      <c r="M10" s="633"/>
      <c r="N10" s="633"/>
      <c r="O10" s="633"/>
      <c r="P10" s="633"/>
      <c r="Q10" s="633"/>
      <c r="R10" s="522"/>
    </row>
    <row r="11" spans="1:18" s="346" customFormat="1" ht="18.75" customHeight="1" x14ac:dyDescent="0.3">
      <c r="A11" s="635" t="s">
        <v>761</v>
      </c>
      <c r="B11" s="635"/>
      <c r="C11" s="635"/>
      <c r="D11" s="635"/>
      <c r="E11" s="635"/>
      <c r="F11" s="635"/>
      <c r="G11" s="635"/>
      <c r="H11" s="635"/>
      <c r="I11" s="635"/>
      <c r="J11" s="635"/>
      <c r="K11" s="635"/>
      <c r="L11" s="635"/>
      <c r="M11" s="635"/>
      <c r="N11" s="635"/>
      <c r="O11" s="635"/>
      <c r="P11" s="635"/>
      <c r="Q11" s="635"/>
      <c r="R11" s="522"/>
    </row>
    <row r="12" spans="1:18" s="346" customFormat="1" ht="19.5" customHeight="1" x14ac:dyDescent="0.25">
      <c r="A12" s="632" t="s">
        <v>56</v>
      </c>
      <c r="B12" s="632"/>
      <c r="C12" s="632"/>
      <c r="D12" s="632"/>
      <c r="E12" s="632"/>
      <c r="F12" s="632"/>
      <c r="G12" s="632"/>
      <c r="H12" s="632"/>
      <c r="I12" s="632"/>
      <c r="J12" s="632"/>
      <c r="K12" s="632"/>
      <c r="L12" s="632"/>
      <c r="M12" s="632"/>
      <c r="N12" s="632"/>
      <c r="O12" s="632"/>
      <c r="P12" s="632"/>
      <c r="Q12" s="632"/>
      <c r="R12" s="524"/>
    </row>
    <row r="13" spans="1:18" s="346" customFormat="1" ht="19.5" customHeight="1" x14ac:dyDescent="0.25">
      <c r="A13" s="525"/>
      <c r="B13" s="525"/>
      <c r="C13" s="525"/>
      <c r="D13" s="526"/>
      <c r="E13" s="526"/>
      <c r="F13" s="526"/>
      <c r="G13" s="526"/>
      <c r="H13" s="525"/>
      <c r="I13" s="525"/>
      <c r="J13" s="525"/>
      <c r="K13" s="525"/>
      <c r="L13" s="525"/>
      <c r="M13" s="525"/>
      <c r="N13" s="525"/>
      <c r="O13" s="525"/>
      <c r="P13" s="525"/>
      <c r="Q13" s="525"/>
      <c r="R13" s="524"/>
    </row>
    <row r="14" spans="1:18" s="346" customFormat="1" ht="19.5" customHeight="1" x14ac:dyDescent="0.25">
      <c r="A14" s="636" t="s">
        <v>246</v>
      </c>
      <c r="B14" s="636"/>
      <c r="C14" s="63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525"/>
      <c r="R14" s="524"/>
    </row>
    <row r="15" spans="1:18" s="346" customFormat="1" ht="18.75" customHeight="1" x14ac:dyDescent="0.25">
      <c r="A15" s="637" t="s">
        <v>6</v>
      </c>
      <c r="B15" s="637"/>
      <c r="C15" s="637"/>
      <c r="D15" s="637"/>
      <c r="E15" s="637"/>
      <c r="F15" s="637"/>
      <c r="G15" s="637"/>
      <c r="H15" s="637"/>
      <c r="I15" s="637"/>
      <c r="J15" s="637"/>
      <c r="K15" s="637"/>
      <c r="L15" s="637"/>
      <c r="M15" s="637"/>
      <c r="N15" s="637"/>
      <c r="O15" s="637"/>
      <c r="P15" s="637"/>
      <c r="Q15" s="637"/>
      <c r="R15" s="527"/>
    </row>
    <row r="16" spans="1:18" ht="24.75" customHeight="1" x14ac:dyDescent="0.25">
      <c r="A16" s="638" t="s">
        <v>57</v>
      </c>
      <c r="B16" s="639" t="s">
        <v>0</v>
      </c>
      <c r="C16" s="639" t="s">
        <v>586</v>
      </c>
      <c r="D16" s="638" t="s">
        <v>214</v>
      </c>
      <c r="E16" s="638"/>
      <c r="F16" s="638"/>
      <c r="G16" s="638"/>
      <c r="H16" s="638"/>
      <c r="I16" s="638"/>
      <c r="J16" s="638"/>
      <c r="K16" s="638"/>
      <c r="L16" s="638"/>
      <c r="M16" s="638"/>
      <c r="N16" s="638"/>
      <c r="O16" s="638"/>
      <c r="P16" s="639" t="s">
        <v>215</v>
      </c>
      <c r="Q16" s="639" t="s">
        <v>216</v>
      </c>
      <c r="R16" s="528"/>
    </row>
    <row r="17" spans="1:18" ht="21" customHeight="1" x14ac:dyDescent="0.25">
      <c r="A17" s="638"/>
      <c r="B17" s="639"/>
      <c r="C17" s="639"/>
      <c r="D17" s="638" t="s">
        <v>9</v>
      </c>
      <c r="E17" s="638"/>
      <c r="F17" s="638"/>
      <c r="G17" s="638"/>
      <c r="H17" s="638" t="s">
        <v>58</v>
      </c>
      <c r="I17" s="638"/>
      <c r="J17" s="638"/>
      <c r="K17" s="638"/>
      <c r="L17" s="639" t="s">
        <v>59</v>
      </c>
      <c r="M17" s="639"/>
      <c r="N17" s="639"/>
      <c r="O17" s="639"/>
      <c r="P17" s="639"/>
      <c r="Q17" s="639"/>
      <c r="R17" s="529"/>
    </row>
    <row r="18" spans="1:18" ht="27" customHeight="1" x14ac:dyDescent="0.25">
      <c r="A18" s="638"/>
      <c r="B18" s="639"/>
      <c r="C18" s="639"/>
      <c r="D18" s="638"/>
      <c r="E18" s="638"/>
      <c r="F18" s="638"/>
      <c r="G18" s="638"/>
      <c r="H18" s="638"/>
      <c r="I18" s="638"/>
      <c r="J18" s="638"/>
      <c r="K18" s="638"/>
      <c r="L18" s="639"/>
      <c r="M18" s="639"/>
      <c r="N18" s="639"/>
      <c r="O18" s="639"/>
      <c r="P18" s="639"/>
      <c r="Q18" s="639"/>
      <c r="R18" s="529"/>
    </row>
    <row r="19" spans="1:18" ht="22.5" customHeight="1" x14ac:dyDescent="0.25">
      <c r="A19" s="638"/>
      <c r="B19" s="639"/>
      <c r="C19" s="639"/>
      <c r="D19" s="638" t="s">
        <v>60</v>
      </c>
      <c r="E19" s="638" t="s">
        <v>12</v>
      </c>
      <c r="F19" s="638"/>
      <c r="G19" s="638"/>
      <c r="H19" s="638" t="s">
        <v>60</v>
      </c>
      <c r="I19" s="638" t="s">
        <v>12</v>
      </c>
      <c r="J19" s="638"/>
      <c r="K19" s="638"/>
      <c r="L19" s="638" t="s">
        <v>60</v>
      </c>
      <c r="M19" s="638" t="s">
        <v>12</v>
      </c>
      <c r="N19" s="638"/>
      <c r="O19" s="638"/>
      <c r="P19" s="639"/>
      <c r="Q19" s="639"/>
      <c r="R19" s="529"/>
    </row>
    <row r="20" spans="1:18" ht="45" customHeight="1" x14ac:dyDescent="0.25">
      <c r="A20" s="638"/>
      <c r="B20" s="639"/>
      <c r="C20" s="639"/>
      <c r="D20" s="638"/>
      <c r="E20" s="333" t="s">
        <v>3</v>
      </c>
      <c r="F20" s="333" t="s">
        <v>1</v>
      </c>
      <c r="G20" s="518" t="s">
        <v>13</v>
      </c>
      <c r="H20" s="638"/>
      <c r="I20" s="333" t="s">
        <v>3</v>
      </c>
      <c r="J20" s="333" t="s">
        <v>1</v>
      </c>
      <c r="K20" s="518" t="s">
        <v>13</v>
      </c>
      <c r="L20" s="638"/>
      <c r="M20" s="333" t="s">
        <v>3</v>
      </c>
      <c r="N20" s="333" t="s">
        <v>1</v>
      </c>
      <c r="O20" s="518" t="s">
        <v>13</v>
      </c>
      <c r="P20" s="639"/>
      <c r="Q20" s="639"/>
      <c r="R20" s="530"/>
    </row>
    <row r="21" spans="1:18" ht="25.5" customHeight="1" x14ac:dyDescent="0.25">
      <c r="A21" s="21">
        <v>1</v>
      </c>
      <c r="B21" s="21">
        <v>2</v>
      </c>
      <c r="C21" s="21">
        <v>3</v>
      </c>
      <c r="D21" s="21">
        <v>4</v>
      </c>
      <c r="E21" s="21">
        <v>5</v>
      </c>
      <c r="F21" s="21">
        <v>6</v>
      </c>
      <c r="G21" s="21">
        <v>7</v>
      </c>
      <c r="H21" s="21">
        <v>8</v>
      </c>
      <c r="I21" s="21">
        <v>9</v>
      </c>
      <c r="J21" s="21">
        <v>10</v>
      </c>
      <c r="K21" s="21">
        <v>11</v>
      </c>
      <c r="L21" s="21">
        <v>12</v>
      </c>
      <c r="M21" s="21">
        <v>13</v>
      </c>
      <c r="N21" s="21">
        <v>14</v>
      </c>
      <c r="O21" s="21">
        <v>15</v>
      </c>
      <c r="P21" s="21">
        <v>16</v>
      </c>
      <c r="Q21" s="21">
        <v>17</v>
      </c>
    </row>
    <row r="22" spans="1:18" s="474" customFormat="1" ht="22.5" customHeight="1" x14ac:dyDescent="0.25">
      <c r="A22" s="22"/>
      <c r="B22" s="641" t="s">
        <v>34</v>
      </c>
      <c r="C22" s="641"/>
      <c r="D22" s="641"/>
      <c r="E22" s="641"/>
      <c r="F22" s="641"/>
      <c r="G22" s="641"/>
      <c r="H22" s="641"/>
      <c r="I22" s="641"/>
      <c r="J22" s="641"/>
      <c r="K22" s="641"/>
      <c r="L22" s="641"/>
      <c r="M22" s="641"/>
      <c r="N22" s="641"/>
      <c r="O22" s="641"/>
      <c r="P22" s="641"/>
      <c r="Q22" s="641"/>
      <c r="R22" s="531"/>
    </row>
    <row r="23" spans="1:18" s="533" customFormat="1" ht="110.25" customHeight="1" x14ac:dyDescent="0.25">
      <c r="A23" s="54" t="s">
        <v>63</v>
      </c>
      <c r="B23" s="23" t="s">
        <v>402</v>
      </c>
      <c r="C23" s="273">
        <f>C24+C25+C26+C28</f>
        <v>292.44567000000001</v>
      </c>
      <c r="D23" s="273">
        <f t="shared" ref="D23:O23" si="0">D24+D25+D26+D28</f>
        <v>292.44567000000001</v>
      </c>
      <c r="E23" s="273">
        <f t="shared" si="0"/>
        <v>0</v>
      </c>
      <c r="F23" s="273">
        <f t="shared" si="0"/>
        <v>292.44567000000001</v>
      </c>
      <c r="G23" s="273">
        <f t="shared" si="0"/>
        <v>0</v>
      </c>
      <c r="H23" s="273">
        <f t="shared" si="0"/>
        <v>247.84700000000001</v>
      </c>
      <c r="I23" s="273">
        <f t="shared" si="0"/>
        <v>0</v>
      </c>
      <c r="J23" s="273">
        <f t="shared" si="0"/>
        <v>247.84700000000001</v>
      </c>
      <c r="K23" s="273">
        <f t="shared" si="0"/>
        <v>0</v>
      </c>
      <c r="L23" s="273">
        <f t="shared" si="0"/>
        <v>247.84700000000001</v>
      </c>
      <c r="M23" s="273">
        <f t="shared" si="0"/>
        <v>0</v>
      </c>
      <c r="N23" s="273">
        <f t="shared" si="0"/>
        <v>247.84700000000001</v>
      </c>
      <c r="O23" s="273">
        <f t="shared" si="0"/>
        <v>0</v>
      </c>
      <c r="P23" s="368">
        <f t="shared" ref="P23:P29" si="1">H23/D23</f>
        <v>0.84699999999999998</v>
      </c>
      <c r="Q23" s="368">
        <f t="shared" ref="Q23:Q36" si="2">L23/D23</f>
        <v>0.84699999999999998</v>
      </c>
      <c r="R23" s="532"/>
    </row>
    <row r="24" spans="1:18" s="535" customFormat="1" ht="81.75" customHeight="1" x14ac:dyDescent="0.25">
      <c r="A24" s="24" t="s">
        <v>16</v>
      </c>
      <c r="B24" s="366" t="s">
        <v>72</v>
      </c>
      <c r="C24" s="270">
        <v>292.44567000000001</v>
      </c>
      <c r="D24" s="270">
        <f>F24</f>
        <v>292.44567000000001</v>
      </c>
      <c r="E24" s="270">
        <f t="shared" ref="E24:O24" si="3">SUM(E30:E33)</f>
        <v>0</v>
      </c>
      <c r="F24" s="270">
        <v>292.44567000000001</v>
      </c>
      <c r="G24" s="270">
        <f t="shared" si="3"/>
        <v>0</v>
      </c>
      <c r="H24" s="270">
        <f>I24+J24+K24</f>
        <v>247.84700000000001</v>
      </c>
      <c r="I24" s="270">
        <f t="shared" si="3"/>
        <v>0</v>
      </c>
      <c r="J24" s="270">
        <v>247.84700000000001</v>
      </c>
      <c r="K24" s="270">
        <f t="shared" si="3"/>
        <v>0</v>
      </c>
      <c r="L24" s="270">
        <f>M24+N24+O24</f>
        <v>247.84700000000001</v>
      </c>
      <c r="M24" s="270">
        <f t="shared" si="3"/>
        <v>0</v>
      </c>
      <c r="N24" s="270">
        <f>J24</f>
        <v>247.84700000000001</v>
      </c>
      <c r="O24" s="270">
        <f t="shared" si="3"/>
        <v>0</v>
      </c>
      <c r="P24" s="369">
        <f t="shared" si="1"/>
        <v>0.84699999999999998</v>
      </c>
      <c r="Q24" s="369">
        <f t="shared" si="2"/>
        <v>0.84699999999999998</v>
      </c>
      <c r="R24" s="534"/>
    </row>
    <row r="25" spans="1:18" s="533" customFormat="1" ht="81.75" hidden="1" customHeight="1" x14ac:dyDescent="0.25">
      <c r="A25" s="24" t="s">
        <v>61</v>
      </c>
      <c r="B25" s="336" t="s">
        <v>217</v>
      </c>
      <c r="C25" s="270">
        <v>0</v>
      </c>
      <c r="D25" s="270">
        <f>E25</f>
        <v>0</v>
      </c>
      <c r="E25" s="270">
        <v>0</v>
      </c>
      <c r="F25" s="270">
        <v>0</v>
      </c>
      <c r="G25" s="270">
        <v>0</v>
      </c>
      <c r="H25" s="270">
        <f>I25+J25+K25</f>
        <v>0</v>
      </c>
      <c r="I25" s="270">
        <v>0</v>
      </c>
      <c r="J25" s="270">
        <v>0</v>
      </c>
      <c r="K25" s="270">
        <v>0</v>
      </c>
      <c r="L25" s="270">
        <f>M25+N25+O25</f>
        <v>0</v>
      </c>
      <c r="M25" s="270">
        <f>I25</f>
        <v>0</v>
      </c>
      <c r="N25" s="270">
        <v>0</v>
      </c>
      <c r="O25" s="270">
        <v>0</v>
      </c>
      <c r="P25" s="369" t="e">
        <f t="shared" si="1"/>
        <v>#DIV/0!</v>
      </c>
      <c r="Q25" s="369" t="e">
        <f t="shared" si="2"/>
        <v>#DIV/0!</v>
      </c>
      <c r="R25" s="536"/>
    </row>
    <row r="26" spans="1:18" s="535" customFormat="1" ht="81.75" hidden="1" customHeight="1" x14ac:dyDescent="0.25">
      <c r="A26" s="24" t="s">
        <v>62</v>
      </c>
      <c r="B26" s="336" t="s">
        <v>218</v>
      </c>
      <c r="C26" s="270">
        <v>0</v>
      </c>
      <c r="D26" s="270">
        <f>F26</f>
        <v>0</v>
      </c>
      <c r="E26" s="270">
        <v>0</v>
      </c>
      <c r="F26" s="270">
        <v>0</v>
      </c>
      <c r="G26" s="270">
        <v>0</v>
      </c>
      <c r="H26" s="270">
        <f>I26+J26+K26</f>
        <v>0</v>
      </c>
      <c r="I26" s="270">
        <v>0</v>
      </c>
      <c r="J26" s="270">
        <v>0</v>
      </c>
      <c r="K26" s="270">
        <v>0</v>
      </c>
      <c r="L26" s="270">
        <f>M26+N26+O26</f>
        <v>0</v>
      </c>
      <c r="M26" s="270">
        <v>0</v>
      </c>
      <c r="N26" s="270">
        <f>J26</f>
        <v>0</v>
      </c>
      <c r="O26" s="270">
        <v>0</v>
      </c>
      <c r="P26" s="369" t="e">
        <f t="shared" si="1"/>
        <v>#DIV/0!</v>
      </c>
      <c r="Q26" s="369" t="e">
        <f t="shared" si="2"/>
        <v>#DIV/0!</v>
      </c>
      <c r="R26" s="534"/>
    </row>
    <row r="27" spans="1:18" s="535" customFormat="1" ht="81.75" customHeight="1" x14ac:dyDescent="0.25">
      <c r="A27" s="24"/>
      <c r="B27" s="336" t="s">
        <v>219</v>
      </c>
      <c r="C27" s="270">
        <f>C26+C25+C24</f>
        <v>292.44567000000001</v>
      </c>
      <c r="D27" s="270">
        <f>D26+D25+D24</f>
        <v>292.44567000000001</v>
      </c>
      <c r="E27" s="270">
        <f>E25</f>
        <v>0</v>
      </c>
      <c r="F27" s="270">
        <f>D26+D24</f>
        <v>292.44567000000001</v>
      </c>
      <c r="G27" s="270">
        <v>0</v>
      </c>
      <c r="H27" s="270">
        <f>I27+J27+K27</f>
        <v>247.84700000000001</v>
      </c>
      <c r="I27" s="270">
        <f>I24+I25+I26</f>
        <v>0</v>
      </c>
      <c r="J27" s="270">
        <f>J26+J24</f>
        <v>247.84700000000001</v>
      </c>
      <c r="K27" s="270">
        <v>0</v>
      </c>
      <c r="L27" s="270">
        <f>M27+N27+O27</f>
        <v>247.84700000000001</v>
      </c>
      <c r="M27" s="270">
        <f>I27</f>
        <v>0</v>
      </c>
      <c r="N27" s="270">
        <f>J27</f>
        <v>247.84700000000001</v>
      </c>
      <c r="O27" s="270">
        <v>0</v>
      </c>
      <c r="P27" s="369">
        <f t="shared" si="1"/>
        <v>0.84699999999999998</v>
      </c>
      <c r="Q27" s="369">
        <f t="shared" si="2"/>
        <v>0.84699999999999998</v>
      </c>
      <c r="R27" s="534"/>
    </row>
    <row r="28" spans="1:18" s="538" customFormat="1" ht="81.75" hidden="1" customHeight="1" x14ac:dyDescent="0.25">
      <c r="A28" s="24" t="s">
        <v>410</v>
      </c>
      <c r="B28" s="336" t="s">
        <v>324</v>
      </c>
      <c r="C28" s="270">
        <f>C29</f>
        <v>0</v>
      </c>
      <c r="D28" s="270">
        <f>F28</f>
        <v>0</v>
      </c>
      <c r="E28" s="270">
        <v>0</v>
      </c>
      <c r="F28" s="270">
        <f>F29</f>
        <v>0</v>
      </c>
      <c r="G28" s="270">
        <v>0</v>
      </c>
      <c r="H28" s="270">
        <f>H29</f>
        <v>0</v>
      </c>
      <c r="I28" s="270">
        <v>0</v>
      </c>
      <c r="J28" s="270">
        <f>J29</f>
        <v>0</v>
      </c>
      <c r="K28" s="270">
        <v>0</v>
      </c>
      <c r="L28" s="270">
        <f>L29</f>
        <v>0</v>
      </c>
      <c r="M28" s="270">
        <v>0</v>
      </c>
      <c r="N28" s="270">
        <f>N29</f>
        <v>0</v>
      </c>
      <c r="O28" s="270">
        <v>0</v>
      </c>
      <c r="P28" s="368" t="e">
        <f t="shared" si="1"/>
        <v>#DIV/0!</v>
      </c>
      <c r="Q28" s="368" t="e">
        <f t="shared" si="2"/>
        <v>#DIV/0!</v>
      </c>
      <c r="R28" s="537"/>
    </row>
    <row r="29" spans="1:18" s="538" customFormat="1" ht="81.75" hidden="1" customHeight="1" x14ac:dyDescent="0.25">
      <c r="A29" s="24"/>
      <c r="B29" s="336" t="s">
        <v>411</v>
      </c>
      <c r="C29" s="270">
        <v>0</v>
      </c>
      <c r="D29" s="270">
        <f>F29</f>
        <v>0</v>
      </c>
      <c r="E29" s="270">
        <v>0</v>
      </c>
      <c r="F29" s="270">
        <v>0</v>
      </c>
      <c r="G29" s="270">
        <v>0</v>
      </c>
      <c r="H29" s="270">
        <f>J29</f>
        <v>0</v>
      </c>
      <c r="I29" s="270">
        <v>0</v>
      </c>
      <c r="J29" s="270">
        <f>F29</f>
        <v>0</v>
      </c>
      <c r="K29" s="270">
        <v>0</v>
      </c>
      <c r="L29" s="270">
        <f>N29</f>
        <v>0</v>
      </c>
      <c r="M29" s="270">
        <v>0</v>
      </c>
      <c r="N29" s="270">
        <f>J29</f>
        <v>0</v>
      </c>
      <c r="O29" s="270">
        <v>0</v>
      </c>
      <c r="P29" s="368" t="e">
        <f t="shared" si="1"/>
        <v>#DIV/0!</v>
      </c>
      <c r="Q29" s="368" t="e">
        <f t="shared" si="2"/>
        <v>#DIV/0!</v>
      </c>
      <c r="R29" s="537"/>
    </row>
    <row r="30" spans="1:18" s="533" customFormat="1" ht="56.25" customHeight="1" x14ac:dyDescent="0.25">
      <c r="A30" s="26" t="s">
        <v>18</v>
      </c>
      <c r="B30" s="27" t="s">
        <v>73</v>
      </c>
      <c r="C30" s="273">
        <f>C31</f>
        <v>6364.84627</v>
      </c>
      <c r="D30" s="273">
        <f t="shared" ref="D30:O30" si="4">D31</f>
        <v>6364.84627</v>
      </c>
      <c r="E30" s="273">
        <f t="shared" si="4"/>
        <v>0</v>
      </c>
      <c r="F30" s="273">
        <f t="shared" si="4"/>
        <v>6364.84627</v>
      </c>
      <c r="G30" s="273">
        <f t="shared" si="4"/>
        <v>0</v>
      </c>
      <c r="H30" s="273">
        <f t="shared" si="4"/>
        <v>5980.3488699999998</v>
      </c>
      <c r="I30" s="273">
        <f t="shared" si="4"/>
        <v>0</v>
      </c>
      <c r="J30" s="273">
        <f t="shared" si="4"/>
        <v>5980.3488699999998</v>
      </c>
      <c r="K30" s="273">
        <f t="shared" si="4"/>
        <v>0</v>
      </c>
      <c r="L30" s="273">
        <f t="shared" si="4"/>
        <v>5980.3488699999998</v>
      </c>
      <c r="M30" s="273">
        <f t="shared" si="4"/>
        <v>0</v>
      </c>
      <c r="N30" s="273">
        <f t="shared" si="4"/>
        <v>5980.3488699999998</v>
      </c>
      <c r="O30" s="273">
        <f t="shared" si="4"/>
        <v>0</v>
      </c>
      <c r="P30" s="368">
        <f>H30/D30</f>
        <v>0.94</v>
      </c>
      <c r="Q30" s="368">
        <f t="shared" si="2"/>
        <v>0.94</v>
      </c>
      <c r="R30" s="532"/>
    </row>
    <row r="31" spans="1:18" s="535" customFormat="1" ht="109.5" customHeight="1" x14ac:dyDescent="0.25">
      <c r="A31" s="24" t="s">
        <v>19</v>
      </c>
      <c r="B31" s="25" t="s">
        <v>74</v>
      </c>
      <c r="C31" s="270">
        <v>6364.84627</v>
      </c>
      <c r="D31" s="109">
        <f>F31</f>
        <v>6364.84627</v>
      </c>
      <c r="E31" s="109">
        <v>0</v>
      </c>
      <c r="F31" s="109">
        <v>6364.84627</v>
      </c>
      <c r="G31" s="109">
        <v>0</v>
      </c>
      <c r="H31" s="109">
        <f>I31+J31+K31</f>
        <v>5980.3488699999998</v>
      </c>
      <c r="I31" s="109">
        <v>0</v>
      </c>
      <c r="J31" s="109">
        <v>5980.3488699999998</v>
      </c>
      <c r="K31" s="109">
        <v>0</v>
      </c>
      <c r="L31" s="109">
        <f>M31+N31+O31</f>
        <v>5980.3488699999998</v>
      </c>
      <c r="M31" s="109">
        <v>0</v>
      </c>
      <c r="N31" s="109">
        <f>J31</f>
        <v>5980.3488699999998</v>
      </c>
      <c r="O31" s="109">
        <v>0</v>
      </c>
      <c r="P31" s="369">
        <f>H31/D31</f>
        <v>0.94</v>
      </c>
      <c r="Q31" s="369">
        <f t="shared" si="2"/>
        <v>0.94</v>
      </c>
      <c r="R31" s="534"/>
    </row>
    <row r="32" spans="1:18" s="535" customFormat="1" ht="88.5" customHeight="1" x14ac:dyDescent="0.25">
      <c r="A32" s="24"/>
      <c r="B32" s="25" t="s">
        <v>485</v>
      </c>
      <c r="C32" s="270">
        <f>C31</f>
        <v>6364.84627</v>
      </c>
      <c r="D32" s="109">
        <f>E32+F32+G32</f>
        <v>6364.84627</v>
      </c>
      <c r="E32" s="109">
        <v>0</v>
      </c>
      <c r="F32" s="109">
        <f>F31</f>
        <v>6364.84627</v>
      </c>
      <c r="G32" s="109">
        <v>0</v>
      </c>
      <c r="H32" s="109">
        <f>I32+J32+K32</f>
        <v>5980.3488699999998</v>
      </c>
      <c r="I32" s="109">
        <v>0</v>
      </c>
      <c r="J32" s="109">
        <f>J31</f>
        <v>5980.3488699999998</v>
      </c>
      <c r="K32" s="109">
        <v>0</v>
      </c>
      <c r="L32" s="109">
        <f>M32+N32+O32</f>
        <v>5980.3488699999998</v>
      </c>
      <c r="M32" s="109">
        <v>0</v>
      </c>
      <c r="N32" s="109">
        <f>J32</f>
        <v>5980.3488699999998</v>
      </c>
      <c r="O32" s="109">
        <v>0</v>
      </c>
      <c r="P32" s="369">
        <f>H32/D32</f>
        <v>0.94</v>
      </c>
      <c r="Q32" s="369">
        <f t="shared" si="2"/>
        <v>0.94</v>
      </c>
      <c r="R32" s="534"/>
    </row>
    <row r="33" spans="1:18" s="533" customFormat="1" ht="87" customHeight="1" x14ac:dyDescent="0.25">
      <c r="A33" s="26" t="s">
        <v>64</v>
      </c>
      <c r="B33" s="27" t="s">
        <v>75</v>
      </c>
      <c r="C33" s="273">
        <f t="shared" ref="C33:O33" si="5">C34+C35+C41+C43</f>
        <v>36801.87629</v>
      </c>
      <c r="D33" s="273">
        <f>D34+D35+D41+D43</f>
        <v>36801.87629</v>
      </c>
      <c r="E33" s="273">
        <f t="shared" si="5"/>
        <v>0</v>
      </c>
      <c r="F33" s="273">
        <f t="shared" si="5"/>
        <v>36801.87629</v>
      </c>
      <c r="G33" s="273">
        <f t="shared" si="5"/>
        <v>0</v>
      </c>
      <c r="H33" s="273">
        <f t="shared" si="5"/>
        <v>36335.695119999997</v>
      </c>
      <c r="I33" s="273">
        <f t="shared" si="5"/>
        <v>0</v>
      </c>
      <c r="J33" s="273">
        <f t="shared" si="5"/>
        <v>36335.695119999997</v>
      </c>
      <c r="K33" s="273">
        <f t="shared" si="5"/>
        <v>0</v>
      </c>
      <c r="L33" s="273">
        <f t="shared" si="5"/>
        <v>36335.695119999997</v>
      </c>
      <c r="M33" s="273">
        <f t="shared" si="5"/>
        <v>0</v>
      </c>
      <c r="N33" s="273">
        <f t="shared" si="5"/>
        <v>36335.695119999997</v>
      </c>
      <c r="O33" s="273">
        <f t="shared" si="5"/>
        <v>0</v>
      </c>
      <c r="P33" s="368">
        <f>L33/D33</f>
        <v>0.98699999999999999</v>
      </c>
      <c r="Q33" s="368">
        <f t="shared" si="2"/>
        <v>0.98699999999999999</v>
      </c>
      <c r="R33" s="532"/>
    </row>
    <row r="34" spans="1:18" s="535" customFormat="1" ht="102" hidden="1" customHeight="1" x14ac:dyDescent="0.25">
      <c r="A34" s="24" t="s">
        <v>65</v>
      </c>
      <c r="B34" s="25" t="s">
        <v>76</v>
      </c>
      <c r="C34" s="270">
        <v>0</v>
      </c>
      <c r="D34" s="109">
        <f>F34</f>
        <v>0</v>
      </c>
      <c r="E34" s="109">
        <v>0</v>
      </c>
      <c r="F34" s="109">
        <v>0</v>
      </c>
      <c r="G34" s="109">
        <v>0</v>
      </c>
      <c r="H34" s="109">
        <f>J34</f>
        <v>0</v>
      </c>
      <c r="I34" s="109">
        <v>0</v>
      </c>
      <c r="J34" s="109">
        <v>0</v>
      </c>
      <c r="K34" s="109">
        <v>0</v>
      </c>
      <c r="L34" s="109">
        <f>N34</f>
        <v>0</v>
      </c>
      <c r="M34" s="109">
        <v>0</v>
      </c>
      <c r="N34" s="109">
        <f>J34</f>
        <v>0</v>
      </c>
      <c r="O34" s="109">
        <v>0</v>
      </c>
      <c r="P34" s="369" t="e">
        <f t="shared" ref="P34:P39" si="6">H34/D34</f>
        <v>#DIV/0!</v>
      </c>
      <c r="Q34" s="369" t="e">
        <f t="shared" si="2"/>
        <v>#DIV/0!</v>
      </c>
      <c r="R34" s="534"/>
    </row>
    <row r="35" spans="1:18" s="533" customFormat="1" ht="68.25" hidden="1" customHeight="1" x14ac:dyDescent="0.25">
      <c r="A35" s="24" t="s">
        <v>65</v>
      </c>
      <c r="B35" s="25" t="s">
        <v>77</v>
      </c>
      <c r="C35" s="270">
        <f t="shared" ref="C35:O35" si="7">C36+C37+C38+C39+C40</f>
        <v>0</v>
      </c>
      <c r="D35" s="270">
        <f t="shared" si="7"/>
        <v>0</v>
      </c>
      <c r="E35" s="270">
        <f t="shared" si="7"/>
        <v>0</v>
      </c>
      <c r="F35" s="270">
        <f t="shared" si="7"/>
        <v>0</v>
      </c>
      <c r="G35" s="270">
        <f t="shared" si="7"/>
        <v>0</v>
      </c>
      <c r="H35" s="270">
        <f t="shared" si="7"/>
        <v>0</v>
      </c>
      <c r="I35" s="270">
        <f t="shared" si="7"/>
        <v>0</v>
      </c>
      <c r="J35" s="270">
        <f t="shared" si="7"/>
        <v>0</v>
      </c>
      <c r="K35" s="270">
        <f t="shared" si="7"/>
        <v>0</v>
      </c>
      <c r="L35" s="270">
        <f t="shared" si="7"/>
        <v>0</v>
      </c>
      <c r="M35" s="270">
        <f t="shared" si="7"/>
        <v>0</v>
      </c>
      <c r="N35" s="270">
        <f t="shared" si="7"/>
        <v>0</v>
      </c>
      <c r="O35" s="270">
        <f t="shared" si="7"/>
        <v>0</v>
      </c>
      <c r="P35" s="369" t="e">
        <f t="shared" si="6"/>
        <v>#DIV/0!</v>
      </c>
      <c r="Q35" s="369" t="e">
        <f t="shared" si="2"/>
        <v>#DIV/0!</v>
      </c>
      <c r="R35" s="532"/>
    </row>
    <row r="36" spans="1:18" s="533" customFormat="1" ht="66" hidden="1" customHeight="1" x14ac:dyDescent="0.25">
      <c r="A36" s="24"/>
      <c r="B36" s="25" t="s">
        <v>335</v>
      </c>
      <c r="C36" s="270">
        <v>0</v>
      </c>
      <c r="D36" s="109">
        <f>F36</f>
        <v>0</v>
      </c>
      <c r="E36" s="109">
        <v>0</v>
      </c>
      <c r="F36" s="109">
        <v>0</v>
      </c>
      <c r="G36" s="109">
        <v>0</v>
      </c>
      <c r="H36" s="109">
        <f>J36</f>
        <v>0</v>
      </c>
      <c r="I36" s="109">
        <v>0</v>
      </c>
      <c r="J36" s="109">
        <v>0</v>
      </c>
      <c r="K36" s="109">
        <v>0</v>
      </c>
      <c r="L36" s="109">
        <f>N36</f>
        <v>0</v>
      </c>
      <c r="M36" s="109">
        <v>0</v>
      </c>
      <c r="N36" s="109">
        <v>0</v>
      </c>
      <c r="O36" s="109">
        <v>0</v>
      </c>
      <c r="P36" s="369" t="e">
        <f t="shared" si="6"/>
        <v>#DIV/0!</v>
      </c>
      <c r="Q36" s="369" t="e">
        <f t="shared" si="2"/>
        <v>#DIV/0!</v>
      </c>
      <c r="R36" s="532"/>
    </row>
    <row r="37" spans="1:18" s="535" customFormat="1" ht="66" hidden="1" customHeight="1" x14ac:dyDescent="0.25">
      <c r="A37" s="24"/>
      <c r="B37" s="25" t="s">
        <v>288</v>
      </c>
      <c r="C37" s="270">
        <v>0</v>
      </c>
      <c r="D37" s="109">
        <f>F37</f>
        <v>0</v>
      </c>
      <c r="E37" s="109">
        <v>0</v>
      </c>
      <c r="F37" s="109">
        <v>0</v>
      </c>
      <c r="G37" s="109">
        <v>0</v>
      </c>
      <c r="H37" s="109">
        <f>J37</f>
        <v>0</v>
      </c>
      <c r="I37" s="109">
        <v>0</v>
      </c>
      <c r="J37" s="109">
        <v>0</v>
      </c>
      <c r="K37" s="109">
        <v>0</v>
      </c>
      <c r="L37" s="109">
        <f>N37</f>
        <v>0</v>
      </c>
      <c r="M37" s="109">
        <v>0</v>
      </c>
      <c r="N37" s="109">
        <f>J37</f>
        <v>0</v>
      </c>
      <c r="O37" s="109">
        <v>0</v>
      </c>
      <c r="P37" s="369" t="e">
        <f t="shared" si="6"/>
        <v>#DIV/0!</v>
      </c>
      <c r="Q37" s="369" t="e">
        <f>L37/D37</f>
        <v>#DIV/0!</v>
      </c>
      <c r="R37" s="534"/>
    </row>
    <row r="38" spans="1:18" s="535" customFormat="1" ht="93" hidden="1" customHeight="1" x14ac:dyDescent="0.25">
      <c r="A38" s="24"/>
      <c r="B38" s="336" t="s">
        <v>412</v>
      </c>
      <c r="C38" s="270">
        <v>0</v>
      </c>
      <c r="D38" s="109">
        <f>F38</f>
        <v>0</v>
      </c>
      <c r="E38" s="109">
        <v>0</v>
      </c>
      <c r="F38" s="109">
        <v>0</v>
      </c>
      <c r="G38" s="109">
        <v>0</v>
      </c>
      <c r="H38" s="109">
        <f>J38</f>
        <v>0</v>
      </c>
      <c r="I38" s="109">
        <v>0</v>
      </c>
      <c r="J38" s="109">
        <v>0</v>
      </c>
      <c r="K38" s="109">
        <v>0</v>
      </c>
      <c r="L38" s="109">
        <f>N38</f>
        <v>0</v>
      </c>
      <c r="M38" s="109">
        <v>0</v>
      </c>
      <c r="N38" s="109">
        <f>J38</f>
        <v>0</v>
      </c>
      <c r="O38" s="109">
        <v>0</v>
      </c>
      <c r="P38" s="369" t="e">
        <f t="shared" si="6"/>
        <v>#DIV/0!</v>
      </c>
      <c r="Q38" s="369" t="e">
        <f>L38/D38</f>
        <v>#DIV/0!</v>
      </c>
      <c r="R38" s="534"/>
    </row>
    <row r="39" spans="1:18" s="535" customFormat="1" ht="93" hidden="1" customHeight="1" x14ac:dyDescent="0.25">
      <c r="A39" s="24"/>
      <c r="B39" s="336" t="s">
        <v>248</v>
      </c>
      <c r="C39" s="270">
        <v>0</v>
      </c>
      <c r="D39" s="109">
        <f>F39</f>
        <v>0</v>
      </c>
      <c r="E39" s="109">
        <v>0</v>
      </c>
      <c r="F39" s="109">
        <v>0</v>
      </c>
      <c r="G39" s="109">
        <v>0</v>
      </c>
      <c r="H39" s="109">
        <f>J39</f>
        <v>0</v>
      </c>
      <c r="I39" s="109">
        <v>0</v>
      </c>
      <c r="J39" s="109">
        <v>0</v>
      </c>
      <c r="K39" s="109">
        <v>0</v>
      </c>
      <c r="L39" s="109">
        <f>N39</f>
        <v>0</v>
      </c>
      <c r="M39" s="109">
        <v>0</v>
      </c>
      <c r="N39" s="109">
        <f>J39</f>
        <v>0</v>
      </c>
      <c r="O39" s="109">
        <v>0</v>
      </c>
      <c r="P39" s="369" t="e">
        <f t="shared" si="6"/>
        <v>#DIV/0!</v>
      </c>
      <c r="Q39" s="369" t="e">
        <f>L39/D39</f>
        <v>#DIV/0!</v>
      </c>
      <c r="R39" s="534"/>
    </row>
    <row r="40" spans="1:18" s="533" customFormat="1" ht="93" hidden="1" customHeight="1" x14ac:dyDescent="0.25">
      <c r="A40" s="24"/>
      <c r="B40" s="336" t="s">
        <v>289</v>
      </c>
      <c r="C40" s="270">
        <v>0</v>
      </c>
      <c r="D40" s="109">
        <f t="shared" ref="D40:D45" si="8">F40</f>
        <v>0</v>
      </c>
      <c r="E40" s="109">
        <v>0</v>
      </c>
      <c r="F40" s="109">
        <v>0</v>
      </c>
      <c r="G40" s="109">
        <v>0</v>
      </c>
      <c r="H40" s="109">
        <f>J40</f>
        <v>0</v>
      </c>
      <c r="I40" s="109">
        <v>0</v>
      </c>
      <c r="J40" s="109">
        <v>0</v>
      </c>
      <c r="K40" s="109">
        <v>0</v>
      </c>
      <c r="L40" s="109">
        <f>N40</f>
        <v>0</v>
      </c>
      <c r="M40" s="109">
        <v>0</v>
      </c>
      <c r="N40" s="109">
        <f>J40</f>
        <v>0</v>
      </c>
      <c r="O40" s="109">
        <v>0</v>
      </c>
      <c r="P40" s="369">
        <v>0</v>
      </c>
      <c r="Q40" s="369">
        <v>0</v>
      </c>
      <c r="R40" s="532"/>
    </row>
    <row r="41" spans="1:18" s="535" customFormat="1" ht="113.25" hidden="1" customHeight="1" x14ac:dyDescent="0.25">
      <c r="A41" s="24" t="s">
        <v>66</v>
      </c>
      <c r="B41" s="336" t="s">
        <v>290</v>
      </c>
      <c r="C41" s="270">
        <f>C42</f>
        <v>0</v>
      </c>
      <c r="D41" s="109">
        <f>D42</f>
        <v>0</v>
      </c>
      <c r="E41" s="109">
        <f t="shared" ref="E41:O41" si="9">E42</f>
        <v>0</v>
      </c>
      <c r="F41" s="109">
        <f t="shared" si="9"/>
        <v>0</v>
      </c>
      <c r="G41" s="109">
        <f t="shared" si="9"/>
        <v>0</v>
      </c>
      <c r="H41" s="109">
        <f t="shared" si="9"/>
        <v>0</v>
      </c>
      <c r="I41" s="109">
        <f t="shared" si="9"/>
        <v>0</v>
      </c>
      <c r="J41" s="109">
        <f t="shared" si="9"/>
        <v>0</v>
      </c>
      <c r="K41" s="109">
        <f t="shared" si="9"/>
        <v>0</v>
      </c>
      <c r="L41" s="109">
        <f t="shared" si="9"/>
        <v>0</v>
      </c>
      <c r="M41" s="109">
        <f t="shared" si="9"/>
        <v>0</v>
      </c>
      <c r="N41" s="109">
        <f t="shared" si="9"/>
        <v>0</v>
      </c>
      <c r="O41" s="109">
        <f t="shared" si="9"/>
        <v>0</v>
      </c>
      <c r="P41" s="369" t="e">
        <f>H41/D41</f>
        <v>#DIV/0!</v>
      </c>
      <c r="Q41" s="369" t="e">
        <f>L41/D41</f>
        <v>#DIV/0!</v>
      </c>
      <c r="R41" s="534"/>
    </row>
    <row r="42" spans="1:18" s="535" customFormat="1" ht="93" hidden="1" customHeight="1" x14ac:dyDescent="0.25">
      <c r="A42" s="24"/>
      <c r="B42" s="336" t="s">
        <v>291</v>
      </c>
      <c r="C42" s="270">
        <v>0</v>
      </c>
      <c r="D42" s="109">
        <f>F42</f>
        <v>0</v>
      </c>
      <c r="E42" s="109">
        <v>0</v>
      </c>
      <c r="F42" s="109">
        <v>0</v>
      </c>
      <c r="G42" s="109">
        <v>0</v>
      </c>
      <c r="H42" s="109">
        <f>J42</f>
        <v>0</v>
      </c>
      <c r="I42" s="109">
        <v>0</v>
      </c>
      <c r="J42" s="109">
        <v>0</v>
      </c>
      <c r="K42" s="109">
        <v>0</v>
      </c>
      <c r="L42" s="109">
        <f>N42</f>
        <v>0</v>
      </c>
      <c r="M42" s="109">
        <v>0</v>
      </c>
      <c r="N42" s="109">
        <f>J42</f>
        <v>0</v>
      </c>
      <c r="O42" s="109">
        <v>0</v>
      </c>
      <c r="P42" s="369" t="e">
        <f>H42/D42</f>
        <v>#DIV/0!</v>
      </c>
      <c r="Q42" s="369" t="e">
        <f>L42/D42</f>
        <v>#DIV/0!</v>
      </c>
      <c r="R42" s="534"/>
    </row>
    <row r="43" spans="1:18" s="533" customFormat="1" ht="117.75" customHeight="1" x14ac:dyDescent="0.25">
      <c r="A43" s="24" t="s">
        <v>336</v>
      </c>
      <c r="B43" s="336" t="s">
        <v>512</v>
      </c>
      <c r="C43" s="270">
        <v>36801.87629</v>
      </c>
      <c r="D43" s="109">
        <f>F43</f>
        <v>36801.87629</v>
      </c>
      <c r="E43" s="109">
        <v>0</v>
      </c>
      <c r="F43" s="109">
        <v>36801.87629</v>
      </c>
      <c r="G43" s="109">
        <v>0</v>
      </c>
      <c r="H43" s="109">
        <f>J43</f>
        <v>36335.695119999997</v>
      </c>
      <c r="I43" s="109">
        <f>I44</f>
        <v>0</v>
      </c>
      <c r="J43" s="109">
        <v>36335.695119999997</v>
      </c>
      <c r="K43" s="109">
        <f>K44</f>
        <v>0</v>
      </c>
      <c r="L43" s="109">
        <f>N43</f>
        <v>36335.695119999997</v>
      </c>
      <c r="M43" s="109">
        <f>M44</f>
        <v>0</v>
      </c>
      <c r="N43" s="109">
        <f>J43</f>
        <v>36335.695119999997</v>
      </c>
      <c r="O43" s="109">
        <v>0</v>
      </c>
      <c r="P43" s="369">
        <f>H43/D43</f>
        <v>0.98699999999999999</v>
      </c>
      <c r="Q43" s="369">
        <f>L43/D43</f>
        <v>0.98699999999999999</v>
      </c>
      <c r="R43" s="532"/>
    </row>
    <row r="44" spans="1:18" s="540" customFormat="1" ht="93" hidden="1" customHeight="1" x14ac:dyDescent="0.25">
      <c r="A44" s="24"/>
      <c r="B44" s="336" t="s">
        <v>325</v>
      </c>
      <c r="C44" s="270">
        <v>0</v>
      </c>
      <c r="D44" s="109">
        <f t="shared" si="8"/>
        <v>0</v>
      </c>
      <c r="E44" s="109">
        <v>0</v>
      </c>
      <c r="F44" s="109">
        <v>0</v>
      </c>
      <c r="G44" s="109">
        <v>0</v>
      </c>
      <c r="H44" s="109">
        <f>J44</f>
        <v>0</v>
      </c>
      <c r="I44" s="109">
        <v>0</v>
      </c>
      <c r="J44" s="109">
        <v>0</v>
      </c>
      <c r="K44" s="109">
        <v>0</v>
      </c>
      <c r="L44" s="109">
        <f>N44</f>
        <v>0</v>
      </c>
      <c r="M44" s="109">
        <v>0</v>
      </c>
      <c r="N44" s="109">
        <f>J44</f>
        <v>0</v>
      </c>
      <c r="O44" s="109">
        <v>0</v>
      </c>
      <c r="P44" s="369" t="e">
        <f t="shared" ref="P44:P56" si="10">H44/D44</f>
        <v>#DIV/0!</v>
      </c>
      <c r="Q44" s="369" t="e">
        <f t="shared" ref="Q44:Q56" si="11">L44/D44</f>
        <v>#DIV/0!</v>
      </c>
      <c r="R44" s="539"/>
    </row>
    <row r="45" spans="1:18" s="474" customFormat="1" ht="97.5" hidden="1" customHeight="1" x14ac:dyDescent="0.25">
      <c r="A45" s="24"/>
      <c r="B45" s="336" t="s">
        <v>249</v>
      </c>
      <c r="C45" s="270">
        <v>0</v>
      </c>
      <c r="D45" s="541">
        <f t="shared" si="8"/>
        <v>0</v>
      </c>
      <c r="E45" s="541">
        <v>0</v>
      </c>
      <c r="F45" s="541">
        <f>C45</f>
        <v>0</v>
      </c>
      <c r="G45" s="541">
        <v>0</v>
      </c>
      <c r="H45" s="109">
        <f>J45</f>
        <v>0</v>
      </c>
      <c r="I45" s="109">
        <v>0</v>
      </c>
      <c r="J45" s="109">
        <v>0</v>
      </c>
      <c r="K45" s="109">
        <v>0</v>
      </c>
      <c r="L45" s="109">
        <f>N45</f>
        <v>0</v>
      </c>
      <c r="M45" s="109">
        <v>0</v>
      </c>
      <c r="N45" s="109">
        <f>J45</f>
        <v>0</v>
      </c>
      <c r="O45" s="109">
        <v>0</v>
      </c>
      <c r="P45" s="369" t="e">
        <f t="shared" si="10"/>
        <v>#DIV/0!</v>
      </c>
      <c r="Q45" s="369" t="e">
        <f t="shared" si="11"/>
        <v>#DIV/0!</v>
      </c>
      <c r="R45" s="531"/>
    </row>
    <row r="46" spans="1:18" s="533" customFormat="1" ht="112.5" customHeight="1" x14ac:dyDescent="0.25">
      <c r="A46" s="26" t="s">
        <v>67</v>
      </c>
      <c r="B46" s="337" t="s">
        <v>250</v>
      </c>
      <c r="C46" s="273">
        <f>C47+C48</f>
        <v>89087.42</v>
      </c>
      <c r="D46" s="367">
        <f>E46+F46+G46</f>
        <v>89087.42</v>
      </c>
      <c r="E46" s="367">
        <f>E47</f>
        <v>84632.9</v>
      </c>
      <c r="F46" s="367">
        <f>F48</f>
        <v>4454.5200000000004</v>
      </c>
      <c r="G46" s="367">
        <v>0</v>
      </c>
      <c r="H46" s="367">
        <f>I46+J46</f>
        <v>89037.381890000004</v>
      </c>
      <c r="I46" s="367">
        <f>I47</f>
        <v>84585.368530000007</v>
      </c>
      <c r="J46" s="367">
        <f>J48</f>
        <v>4452.0133599999999</v>
      </c>
      <c r="K46" s="367">
        <v>0</v>
      </c>
      <c r="L46" s="367">
        <f>M46+N46</f>
        <v>89037.381890000004</v>
      </c>
      <c r="M46" s="367">
        <f>I46</f>
        <v>84585.368530000007</v>
      </c>
      <c r="N46" s="367">
        <f>J46</f>
        <v>4452.0133599999999</v>
      </c>
      <c r="O46" s="367">
        <v>0</v>
      </c>
      <c r="P46" s="368">
        <f t="shared" si="10"/>
        <v>0.999</v>
      </c>
      <c r="Q46" s="368">
        <f t="shared" si="11"/>
        <v>0.999</v>
      </c>
      <c r="R46" s="532"/>
    </row>
    <row r="47" spans="1:18" s="533" customFormat="1" ht="140.25" customHeight="1" x14ac:dyDescent="0.25">
      <c r="A47" s="24" t="s">
        <v>68</v>
      </c>
      <c r="B47" s="336" t="s">
        <v>251</v>
      </c>
      <c r="C47" s="542">
        <v>84632.9</v>
      </c>
      <c r="D47" s="109">
        <f>E47</f>
        <v>84632.9</v>
      </c>
      <c r="E47" s="109">
        <f>E49+E50+E51</f>
        <v>84632.9</v>
      </c>
      <c r="F47" s="109">
        <v>0</v>
      </c>
      <c r="G47" s="109">
        <v>0</v>
      </c>
      <c r="H47" s="109">
        <f>I47</f>
        <v>84585.368530000007</v>
      </c>
      <c r="I47" s="109">
        <f>I49+I50+I51</f>
        <v>84585.368530000007</v>
      </c>
      <c r="J47" s="109">
        <v>0</v>
      </c>
      <c r="K47" s="109">
        <v>0</v>
      </c>
      <c r="L47" s="109">
        <f>M47</f>
        <v>84585.368530000007</v>
      </c>
      <c r="M47" s="109">
        <f>I47</f>
        <v>84585.368530000007</v>
      </c>
      <c r="N47" s="109">
        <v>0</v>
      </c>
      <c r="O47" s="109">
        <v>0</v>
      </c>
      <c r="P47" s="369">
        <f t="shared" si="10"/>
        <v>0.999</v>
      </c>
      <c r="Q47" s="369">
        <f t="shared" si="11"/>
        <v>0.999</v>
      </c>
      <c r="R47" s="532"/>
    </row>
    <row r="48" spans="1:18" s="533" customFormat="1" ht="127.5" customHeight="1" x14ac:dyDescent="0.25">
      <c r="A48" s="24" t="s">
        <v>247</v>
      </c>
      <c r="B48" s="336" t="s">
        <v>252</v>
      </c>
      <c r="C48" s="270">
        <v>4454.5200000000004</v>
      </c>
      <c r="D48" s="109">
        <f>F48</f>
        <v>4454.5200000000004</v>
      </c>
      <c r="E48" s="109">
        <v>0</v>
      </c>
      <c r="F48" s="109">
        <f>F49+F50+F51</f>
        <v>4454.5200000000004</v>
      </c>
      <c r="G48" s="109">
        <v>0</v>
      </c>
      <c r="H48" s="109">
        <f>J48</f>
        <v>4452.0133599999999</v>
      </c>
      <c r="I48" s="109">
        <v>0</v>
      </c>
      <c r="J48" s="109">
        <f>J49+J50+J51</f>
        <v>4452.0133599999999</v>
      </c>
      <c r="K48" s="109">
        <v>0</v>
      </c>
      <c r="L48" s="109">
        <f>N48</f>
        <v>4452.0133599999999</v>
      </c>
      <c r="M48" s="109">
        <f t="shared" ref="M48:N51" si="12">I48</f>
        <v>0</v>
      </c>
      <c r="N48" s="109">
        <f t="shared" si="12"/>
        <v>4452.0133599999999</v>
      </c>
      <c r="O48" s="109">
        <v>0</v>
      </c>
      <c r="P48" s="369">
        <f t="shared" si="10"/>
        <v>0.999</v>
      </c>
      <c r="Q48" s="369">
        <f t="shared" si="11"/>
        <v>0.999</v>
      </c>
      <c r="R48" s="532"/>
    </row>
    <row r="49" spans="1:18" s="533" customFormat="1" ht="54.75" customHeight="1" x14ac:dyDescent="0.25">
      <c r="A49" s="24"/>
      <c r="B49" s="336" t="s">
        <v>664</v>
      </c>
      <c r="C49" s="270">
        <v>2835.16</v>
      </c>
      <c r="D49" s="109">
        <f>E49+F49+G49</f>
        <v>2835.16</v>
      </c>
      <c r="E49" s="270">
        <v>2693.4</v>
      </c>
      <c r="F49" s="109">
        <v>141.76</v>
      </c>
      <c r="G49" s="109">
        <v>0</v>
      </c>
      <c r="H49" s="109">
        <f>I49+J49</f>
        <v>2785.1711300000002</v>
      </c>
      <c r="I49" s="109">
        <v>2645.9125300000001</v>
      </c>
      <c r="J49" s="109">
        <v>139.2586</v>
      </c>
      <c r="K49" s="109">
        <v>0</v>
      </c>
      <c r="L49" s="109">
        <f>H49</f>
        <v>2785.1711300000002</v>
      </c>
      <c r="M49" s="109">
        <f t="shared" si="12"/>
        <v>2645.9125300000001</v>
      </c>
      <c r="N49" s="109">
        <f t="shared" si="12"/>
        <v>139.2586</v>
      </c>
      <c r="O49" s="109">
        <v>0</v>
      </c>
      <c r="P49" s="369">
        <f t="shared" si="10"/>
        <v>0.98199999999999998</v>
      </c>
      <c r="Q49" s="369">
        <f t="shared" si="11"/>
        <v>0.98199999999999998</v>
      </c>
      <c r="R49" s="532"/>
    </row>
    <row r="50" spans="1:18" s="533" customFormat="1" ht="54.75" customHeight="1" x14ac:dyDescent="0.25">
      <c r="A50" s="24"/>
      <c r="B50" s="336" t="s">
        <v>665</v>
      </c>
      <c r="C50" s="270">
        <v>2753.46</v>
      </c>
      <c r="D50" s="109">
        <f>E50+F50+G50</f>
        <v>2753.46</v>
      </c>
      <c r="E50" s="270">
        <v>2615.6999999999998</v>
      </c>
      <c r="F50" s="109">
        <v>137.76</v>
      </c>
      <c r="G50" s="109">
        <v>0</v>
      </c>
      <c r="H50" s="109">
        <f>I50+J50</f>
        <v>2753.4107600000002</v>
      </c>
      <c r="I50" s="109">
        <v>2615.6559999999999</v>
      </c>
      <c r="J50" s="109">
        <v>137.75476</v>
      </c>
      <c r="K50" s="109">
        <v>0</v>
      </c>
      <c r="L50" s="109">
        <f>H50</f>
        <v>2753.4107600000002</v>
      </c>
      <c r="M50" s="109">
        <f t="shared" si="12"/>
        <v>2615.6559999999999</v>
      </c>
      <c r="N50" s="109">
        <f t="shared" si="12"/>
        <v>137.75476</v>
      </c>
      <c r="O50" s="109">
        <v>0</v>
      </c>
      <c r="P50" s="369">
        <f t="shared" si="10"/>
        <v>1</v>
      </c>
      <c r="Q50" s="369">
        <f t="shared" si="11"/>
        <v>1</v>
      </c>
      <c r="R50" s="532"/>
    </row>
    <row r="51" spans="1:18" s="533" customFormat="1" ht="48.75" customHeight="1" x14ac:dyDescent="0.25">
      <c r="A51" s="24"/>
      <c r="B51" s="336" t="s">
        <v>666</v>
      </c>
      <c r="C51" s="270">
        <v>83498.8</v>
      </c>
      <c r="D51" s="109">
        <f>E51+F51+G51</f>
        <v>83498.8</v>
      </c>
      <c r="E51" s="270">
        <v>79323.8</v>
      </c>
      <c r="F51" s="109">
        <v>4175</v>
      </c>
      <c r="G51" s="109">
        <v>0</v>
      </c>
      <c r="H51" s="109">
        <f>I51+J51</f>
        <v>83498.8</v>
      </c>
      <c r="I51" s="109">
        <v>79323.8</v>
      </c>
      <c r="J51" s="109">
        <v>4175</v>
      </c>
      <c r="K51" s="109">
        <v>0</v>
      </c>
      <c r="L51" s="109">
        <f>H51</f>
        <v>83498.8</v>
      </c>
      <c r="M51" s="109">
        <f t="shared" si="12"/>
        <v>79323.8</v>
      </c>
      <c r="N51" s="109">
        <f t="shared" si="12"/>
        <v>4175</v>
      </c>
      <c r="O51" s="109">
        <v>0</v>
      </c>
      <c r="P51" s="369">
        <f t="shared" si="10"/>
        <v>1</v>
      </c>
      <c r="Q51" s="369">
        <f t="shared" si="11"/>
        <v>1</v>
      </c>
      <c r="R51" s="532"/>
    </row>
    <row r="52" spans="1:18" s="474" customFormat="1" ht="48.75" hidden="1" customHeight="1" x14ac:dyDescent="0.25">
      <c r="A52" s="24"/>
      <c r="B52" s="336" t="s">
        <v>272</v>
      </c>
      <c r="C52" s="270">
        <v>0</v>
      </c>
      <c r="D52" s="541">
        <f>E52+F52+G52</f>
        <v>0</v>
      </c>
      <c r="E52" s="543">
        <v>0</v>
      </c>
      <c r="F52" s="541">
        <v>0</v>
      </c>
      <c r="G52" s="541">
        <v>0</v>
      </c>
      <c r="H52" s="109">
        <f>I52+J52</f>
        <v>0</v>
      </c>
      <c r="I52" s="109">
        <f>E52</f>
        <v>0</v>
      </c>
      <c r="J52" s="109">
        <f>F52</f>
        <v>0</v>
      </c>
      <c r="K52" s="109">
        <v>0</v>
      </c>
      <c r="L52" s="109">
        <f>H52</f>
        <v>0</v>
      </c>
      <c r="M52" s="109">
        <f>I52</f>
        <v>0</v>
      </c>
      <c r="N52" s="109">
        <f>J52</f>
        <v>0</v>
      </c>
      <c r="O52" s="109">
        <v>0</v>
      </c>
      <c r="P52" s="369" t="e">
        <f t="shared" si="10"/>
        <v>#DIV/0!</v>
      </c>
      <c r="Q52" s="369" t="e">
        <f t="shared" si="11"/>
        <v>#DIV/0!</v>
      </c>
      <c r="R52" s="531"/>
    </row>
    <row r="53" spans="1:18" s="533" customFormat="1" ht="107.25" customHeight="1" x14ac:dyDescent="0.25">
      <c r="A53" s="26" t="s">
        <v>299</v>
      </c>
      <c r="B53" s="337" t="s">
        <v>513</v>
      </c>
      <c r="C53" s="273">
        <f>C54+C55</f>
        <v>47188.800000000003</v>
      </c>
      <c r="D53" s="273">
        <f t="shared" ref="D53:O53" si="13">D54+D55</f>
        <v>47188.800000000003</v>
      </c>
      <c r="E53" s="273">
        <f t="shared" si="13"/>
        <v>44829.2</v>
      </c>
      <c r="F53" s="273">
        <f t="shared" si="13"/>
        <v>2359.6</v>
      </c>
      <c r="G53" s="273">
        <f t="shared" si="13"/>
        <v>0</v>
      </c>
      <c r="H53" s="273">
        <f t="shared" si="13"/>
        <v>28121.84188</v>
      </c>
      <c r="I53" s="273">
        <f t="shared" si="13"/>
        <v>26715.691060000001</v>
      </c>
      <c r="J53" s="273">
        <f t="shared" si="13"/>
        <v>1406.1508200000001</v>
      </c>
      <c r="K53" s="273">
        <f t="shared" si="13"/>
        <v>0</v>
      </c>
      <c r="L53" s="273">
        <f t="shared" si="13"/>
        <v>28121.84188</v>
      </c>
      <c r="M53" s="273">
        <f t="shared" si="13"/>
        <v>26715.691060000001</v>
      </c>
      <c r="N53" s="273">
        <f t="shared" si="13"/>
        <v>1406.1508200000001</v>
      </c>
      <c r="O53" s="273">
        <f t="shared" si="13"/>
        <v>0</v>
      </c>
      <c r="P53" s="368">
        <f t="shared" si="10"/>
        <v>0.59599999999999997</v>
      </c>
      <c r="Q53" s="368">
        <f t="shared" si="11"/>
        <v>0.59599999999999997</v>
      </c>
      <c r="R53" s="532"/>
    </row>
    <row r="54" spans="1:18" s="533" customFormat="1" ht="98.25" customHeight="1" x14ac:dyDescent="0.25">
      <c r="A54" s="24" t="s">
        <v>300</v>
      </c>
      <c r="B54" s="336" t="s">
        <v>514</v>
      </c>
      <c r="C54" s="270">
        <v>44829.2</v>
      </c>
      <c r="D54" s="109">
        <f>E54+F54</f>
        <v>44829.2</v>
      </c>
      <c r="E54" s="270">
        <v>44829.2</v>
      </c>
      <c r="F54" s="109">
        <v>0</v>
      </c>
      <c r="G54" s="109">
        <v>0</v>
      </c>
      <c r="H54" s="109">
        <f>I54</f>
        <v>26715.691060000001</v>
      </c>
      <c r="I54" s="109">
        <v>26715.691060000001</v>
      </c>
      <c r="J54" s="109">
        <v>0</v>
      </c>
      <c r="K54" s="109">
        <f>K55</f>
        <v>0</v>
      </c>
      <c r="L54" s="109">
        <f>M54</f>
        <v>26715.691060000001</v>
      </c>
      <c r="M54" s="109">
        <f>I54</f>
        <v>26715.691060000001</v>
      </c>
      <c r="N54" s="109">
        <v>0</v>
      </c>
      <c r="O54" s="109">
        <f>O55</f>
        <v>0</v>
      </c>
      <c r="P54" s="369">
        <f t="shared" si="10"/>
        <v>0.59599999999999997</v>
      </c>
      <c r="Q54" s="369">
        <f t="shared" si="11"/>
        <v>0.59599999999999997</v>
      </c>
      <c r="R54" s="532"/>
    </row>
    <row r="55" spans="1:18" s="533" customFormat="1" ht="114" customHeight="1" x14ac:dyDescent="0.25">
      <c r="A55" s="24" t="s">
        <v>515</v>
      </c>
      <c r="B55" s="336" t="s">
        <v>516</v>
      </c>
      <c r="C55" s="270">
        <v>2359.6</v>
      </c>
      <c r="D55" s="109">
        <f>E55+F55</f>
        <v>2359.6</v>
      </c>
      <c r="E55" s="270">
        <v>0</v>
      </c>
      <c r="F55" s="270">
        <v>2359.6</v>
      </c>
      <c r="G55" s="270">
        <v>0</v>
      </c>
      <c r="H55" s="109">
        <f>I55+J55</f>
        <v>1406.1508200000001</v>
      </c>
      <c r="I55" s="270">
        <v>0</v>
      </c>
      <c r="J55" s="270">
        <v>1406.1508200000001</v>
      </c>
      <c r="K55" s="270">
        <v>0</v>
      </c>
      <c r="L55" s="109">
        <f>M55+N55</f>
        <v>1406.1508200000001</v>
      </c>
      <c r="M55" s="270">
        <f>I55</f>
        <v>0</v>
      </c>
      <c r="N55" s="270">
        <f>J55</f>
        <v>1406.1508200000001</v>
      </c>
      <c r="O55" s="270">
        <v>0</v>
      </c>
      <c r="P55" s="369">
        <f t="shared" si="10"/>
        <v>0.59599999999999997</v>
      </c>
      <c r="Q55" s="369">
        <f t="shared" si="11"/>
        <v>0.59599999999999997</v>
      </c>
      <c r="R55" s="532"/>
    </row>
    <row r="56" spans="1:18" s="533" customFormat="1" ht="126.75" customHeight="1" x14ac:dyDescent="0.25">
      <c r="A56" s="24"/>
      <c r="B56" s="336" t="s">
        <v>219</v>
      </c>
      <c r="C56" s="270">
        <f>C54+C55</f>
        <v>47188.800000000003</v>
      </c>
      <c r="D56" s="270">
        <f t="shared" ref="D56:O56" si="14">D54+D55</f>
        <v>47188.800000000003</v>
      </c>
      <c r="E56" s="270">
        <f t="shared" si="14"/>
        <v>44829.2</v>
      </c>
      <c r="F56" s="270">
        <f t="shared" si="14"/>
        <v>2359.6</v>
      </c>
      <c r="G56" s="270">
        <f t="shared" si="14"/>
        <v>0</v>
      </c>
      <c r="H56" s="270">
        <f t="shared" si="14"/>
        <v>28121.84188</v>
      </c>
      <c r="I56" s="270">
        <f t="shared" si="14"/>
        <v>26715.691060000001</v>
      </c>
      <c r="J56" s="270">
        <f t="shared" si="14"/>
        <v>1406.1508200000001</v>
      </c>
      <c r="K56" s="270">
        <f t="shared" si="14"/>
        <v>0</v>
      </c>
      <c r="L56" s="270">
        <f t="shared" si="14"/>
        <v>28121.84188</v>
      </c>
      <c r="M56" s="270">
        <f t="shared" si="14"/>
        <v>26715.691060000001</v>
      </c>
      <c r="N56" s="270">
        <f t="shared" si="14"/>
        <v>1406.1508200000001</v>
      </c>
      <c r="O56" s="270">
        <f t="shared" si="14"/>
        <v>0</v>
      </c>
      <c r="P56" s="369">
        <f t="shared" si="10"/>
        <v>0.59599999999999997</v>
      </c>
      <c r="Q56" s="369">
        <f t="shared" si="11"/>
        <v>0.59599999999999997</v>
      </c>
      <c r="R56" s="532"/>
    </row>
    <row r="57" spans="1:18" s="540" customFormat="1" ht="33.75" customHeight="1" x14ac:dyDescent="0.25">
      <c r="A57" s="103"/>
      <c r="B57" s="101" t="s">
        <v>69</v>
      </c>
      <c r="C57" s="145">
        <f t="shared" ref="C57:O57" si="15">C33+C30+C23+C46+C53</f>
        <v>179735.38823000001</v>
      </c>
      <c r="D57" s="145">
        <f t="shared" si="15"/>
        <v>179735.38823000001</v>
      </c>
      <c r="E57" s="145">
        <f t="shared" si="15"/>
        <v>129462.1</v>
      </c>
      <c r="F57" s="145">
        <f t="shared" si="15"/>
        <v>50273.288229999998</v>
      </c>
      <c r="G57" s="145">
        <f t="shared" si="15"/>
        <v>0</v>
      </c>
      <c r="H57" s="145">
        <f t="shared" si="15"/>
        <v>159723.11476</v>
      </c>
      <c r="I57" s="145">
        <f t="shared" si="15"/>
        <v>111301.05959</v>
      </c>
      <c r="J57" s="145">
        <f t="shared" si="15"/>
        <v>48422.05517</v>
      </c>
      <c r="K57" s="145">
        <f t="shared" si="15"/>
        <v>0</v>
      </c>
      <c r="L57" s="145">
        <f t="shared" si="15"/>
        <v>159723.11476</v>
      </c>
      <c r="M57" s="145">
        <f t="shared" si="15"/>
        <v>111301.05959</v>
      </c>
      <c r="N57" s="145">
        <f t="shared" si="15"/>
        <v>48422.05517</v>
      </c>
      <c r="O57" s="145">
        <f t="shared" si="15"/>
        <v>0</v>
      </c>
      <c r="P57" s="110">
        <f>H57/D57</f>
        <v>0.88900000000000001</v>
      </c>
      <c r="Q57" s="110">
        <f>L57/D57</f>
        <v>0.88900000000000001</v>
      </c>
      <c r="R57" s="539"/>
    </row>
    <row r="58" spans="1:18" s="474" customFormat="1" ht="27.75" customHeight="1" x14ac:dyDescent="0.25">
      <c r="A58" s="24"/>
      <c r="B58" s="642" t="s">
        <v>35</v>
      </c>
      <c r="C58" s="642"/>
      <c r="D58" s="642"/>
      <c r="E58" s="642"/>
      <c r="F58" s="642"/>
      <c r="G58" s="642"/>
      <c r="H58" s="642"/>
      <c r="I58" s="642"/>
      <c r="J58" s="642"/>
      <c r="K58" s="642"/>
      <c r="L58" s="642"/>
      <c r="M58" s="642"/>
      <c r="N58" s="642"/>
      <c r="O58" s="642"/>
      <c r="P58" s="642"/>
      <c r="Q58" s="642"/>
      <c r="R58" s="531"/>
    </row>
    <row r="59" spans="1:18" s="474" customFormat="1" ht="93.75" customHeight="1" x14ac:dyDescent="0.25">
      <c r="A59" s="26" t="s">
        <v>20</v>
      </c>
      <c r="B59" s="23" t="s">
        <v>78</v>
      </c>
      <c r="C59" s="544">
        <f>C60</f>
        <v>409.54</v>
      </c>
      <c r="D59" s="544">
        <f t="shared" ref="D59:O59" si="16">D60</f>
        <v>409.54</v>
      </c>
      <c r="E59" s="544">
        <f t="shared" si="16"/>
        <v>0</v>
      </c>
      <c r="F59" s="544">
        <f t="shared" si="16"/>
        <v>409.54</v>
      </c>
      <c r="G59" s="544">
        <f t="shared" si="16"/>
        <v>0</v>
      </c>
      <c r="H59" s="544">
        <f t="shared" si="16"/>
        <v>330.78714000000002</v>
      </c>
      <c r="I59" s="544">
        <f t="shared" si="16"/>
        <v>0</v>
      </c>
      <c r="J59" s="544">
        <f t="shared" si="16"/>
        <v>330.78714000000002</v>
      </c>
      <c r="K59" s="544">
        <f t="shared" si="16"/>
        <v>0</v>
      </c>
      <c r="L59" s="544">
        <f t="shared" si="16"/>
        <v>330.78714000000002</v>
      </c>
      <c r="M59" s="544">
        <f t="shared" si="16"/>
        <v>0</v>
      </c>
      <c r="N59" s="544">
        <f t="shared" si="16"/>
        <v>330.78714000000002</v>
      </c>
      <c r="O59" s="544">
        <f t="shared" si="16"/>
        <v>0</v>
      </c>
      <c r="P59" s="146">
        <f t="shared" ref="P59:P91" si="17">H59/D59</f>
        <v>0.80800000000000005</v>
      </c>
      <c r="Q59" s="146">
        <f t="shared" ref="Q59:Q78" si="18">L59/D59</f>
        <v>0.80800000000000005</v>
      </c>
      <c r="R59" s="531"/>
    </row>
    <row r="60" spans="1:18" s="540" customFormat="1" ht="56.25" customHeight="1" x14ac:dyDescent="0.25">
      <c r="A60" s="24" t="s">
        <v>21</v>
      </c>
      <c r="B60" s="25" t="s">
        <v>79</v>
      </c>
      <c r="C60" s="269">
        <f>C61+C62+C63+C64</f>
        <v>409.54</v>
      </c>
      <c r="D60" s="269">
        <f t="shared" ref="D60:O60" si="19">D61+D62+D63+D64</f>
        <v>409.54</v>
      </c>
      <c r="E60" s="269">
        <f t="shared" si="19"/>
        <v>0</v>
      </c>
      <c r="F60" s="269">
        <f t="shared" si="19"/>
        <v>409.54</v>
      </c>
      <c r="G60" s="269">
        <f t="shared" si="19"/>
        <v>0</v>
      </c>
      <c r="H60" s="269">
        <f t="shared" si="19"/>
        <v>330.78714000000002</v>
      </c>
      <c r="I60" s="269">
        <f t="shared" si="19"/>
        <v>0</v>
      </c>
      <c r="J60" s="269">
        <f t="shared" si="19"/>
        <v>330.78714000000002</v>
      </c>
      <c r="K60" s="269">
        <f t="shared" si="19"/>
        <v>0</v>
      </c>
      <c r="L60" s="269">
        <f t="shared" si="19"/>
        <v>330.78714000000002</v>
      </c>
      <c r="M60" s="269">
        <f t="shared" si="19"/>
        <v>0</v>
      </c>
      <c r="N60" s="269">
        <f t="shared" si="19"/>
        <v>330.78714000000002</v>
      </c>
      <c r="O60" s="269">
        <f t="shared" si="19"/>
        <v>0</v>
      </c>
      <c r="P60" s="147">
        <f t="shared" si="17"/>
        <v>0.80800000000000005</v>
      </c>
      <c r="Q60" s="147">
        <f t="shared" si="18"/>
        <v>0.80800000000000005</v>
      </c>
      <c r="R60" s="539"/>
    </row>
    <row r="61" spans="1:18" s="540" customFormat="1" ht="150" hidden="1" customHeight="1" x14ac:dyDescent="0.25">
      <c r="A61" s="24"/>
      <c r="B61" s="25" t="s">
        <v>292</v>
      </c>
      <c r="C61" s="269">
        <v>0</v>
      </c>
      <c r="D61" s="128">
        <f>F61</f>
        <v>0</v>
      </c>
      <c r="E61" s="128">
        <v>0</v>
      </c>
      <c r="F61" s="128">
        <v>0</v>
      </c>
      <c r="G61" s="128">
        <v>0</v>
      </c>
      <c r="H61" s="128">
        <f>J61</f>
        <v>0</v>
      </c>
      <c r="I61" s="128">
        <v>0</v>
      </c>
      <c r="J61" s="128">
        <v>0</v>
      </c>
      <c r="K61" s="128">
        <v>0</v>
      </c>
      <c r="L61" s="128">
        <f>N61</f>
        <v>0</v>
      </c>
      <c r="M61" s="128">
        <v>0</v>
      </c>
      <c r="N61" s="128">
        <f>J61</f>
        <v>0</v>
      </c>
      <c r="O61" s="128">
        <v>0</v>
      </c>
      <c r="P61" s="147">
        <v>0</v>
      </c>
      <c r="Q61" s="147">
        <v>0</v>
      </c>
      <c r="R61" s="539"/>
    </row>
    <row r="62" spans="1:18" s="538" customFormat="1" ht="96.75" customHeight="1" x14ac:dyDescent="0.25">
      <c r="A62" s="24"/>
      <c r="B62" s="25" t="s">
        <v>311</v>
      </c>
      <c r="C62" s="269">
        <v>402.7</v>
      </c>
      <c r="D62" s="128">
        <f>F62</f>
        <v>402.7</v>
      </c>
      <c r="E62" s="128">
        <v>0</v>
      </c>
      <c r="F62" s="128">
        <v>402.7</v>
      </c>
      <c r="G62" s="128">
        <v>0</v>
      </c>
      <c r="H62" s="128">
        <f>J62</f>
        <v>327.3</v>
      </c>
      <c r="I62" s="128">
        <v>0</v>
      </c>
      <c r="J62" s="128">
        <v>327.3</v>
      </c>
      <c r="K62" s="128">
        <v>0</v>
      </c>
      <c r="L62" s="128">
        <f>N62</f>
        <v>327.3</v>
      </c>
      <c r="M62" s="128">
        <v>0</v>
      </c>
      <c r="N62" s="128">
        <f>J62</f>
        <v>327.3</v>
      </c>
      <c r="O62" s="128">
        <v>0</v>
      </c>
      <c r="P62" s="147">
        <f t="shared" si="17"/>
        <v>0.81299999999999994</v>
      </c>
      <c r="Q62" s="147">
        <f t="shared" si="18"/>
        <v>0.81299999999999994</v>
      </c>
      <c r="R62" s="537" t="s">
        <v>344</v>
      </c>
    </row>
    <row r="63" spans="1:18" s="538" customFormat="1" ht="85.5" customHeight="1" x14ac:dyDescent="0.25">
      <c r="A63" s="24"/>
      <c r="B63" s="336" t="s">
        <v>220</v>
      </c>
      <c r="C63" s="269">
        <v>6.84</v>
      </c>
      <c r="D63" s="128">
        <f>F63</f>
        <v>6.84</v>
      </c>
      <c r="E63" s="128">
        <v>0</v>
      </c>
      <c r="F63" s="128">
        <v>6.84</v>
      </c>
      <c r="G63" s="128">
        <v>0</v>
      </c>
      <c r="H63" s="128">
        <f>J63</f>
        <v>3.4871400000000001</v>
      </c>
      <c r="I63" s="128">
        <v>0</v>
      </c>
      <c r="J63" s="128">
        <v>3.4871400000000001</v>
      </c>
      <c r="K63" s="128">
        <v>0</v>
      </c>
      <c r="L63" s="128">
        <f>N63</f>
        <v>3.4871400000000001</v>
      </c>
      <c r="M63" s="128">
        <v>0</v>
      </c>
      <c r="N63" s="128">
        <f>J63</f>
        <v>3.4871400000000001</v>
      </c>
      <c r="O63" s="128">
        <v>0</v>
      </c>
      <c r="P63" s="147">
        <f t="shared" si="17"/>
        <v>0.51</v>
      </c>
      <c r="Q63" s="147">
        <f t="shared" si="18"/>
        <v>0.51</v>
      </c>
      <c r="R63" s="537" t="s">
        <v>344</v>
      </c>
    </row>
    <row r="64" spans="1:18" s="538" customFormat="1" ht="54" hidden="1" customHeight="1" x14ac:dyDescent="0.25">
      <c r="A64" s="24"/>
      <c r="B64" s="336" t="s">
        <v>517</v>
      </c>
      <c r="C64" s="269">
        <v>0</v>
      </c>
      <c r="D64" s="128">
        <f>F64</f>
        <v>0</v>
      </c>
      <c r="E64" s="128">
        <v>0</v>
      </c>
      <c r="F64" s="128">
        <v>0</v>
      </c>
      <c r="G64" s="128">
        <v>0</v>
      </c>
      <c r="H64" s="128">
        <f>J64</f>
        <v>0</v>
      </c>
      <c r="I64" s="128">
        <v>0</v>
      </c>
      <c r="J64" s="128">
        <v>0</v>
      </c>
      <c r="K64" s="128">
        <v>0</v>
      </c>
      <c r="L64" s="128">
        <f>N64</f>
        <v>0</v>
      </c>
      <c r="M64" s="128">
        <v>0</v>
      </c>
      <c r="N64" s="128">
        <f>J64</f>
        <v>0</v>
      </c>
      <c r="O64" s="128">
        <v>0</v>
      </c>
      <c r="P64" s="147">
        <v>0</v>
      </c>
      <c r="Q64" s="147">
        <v>0</v>
      </c>
      <c r="R64" s="537"/>
    </row>
    <row r="65" spans="1:18" s="546" customFormat="1" ht="77.25" customHeight="1" x14ac:dyDescent="0.25">
      <c r="A65" s="26" t="s">
        <v>80</v>
      </c>
      <c r="B65" s="27" t="s">
        <v>81</v>
      </c>
      <c r="C65" s="268">
        <f>C66+C69+C78+C83+C91</f>
        <v>10054.96955</v>
      </c>
      <c r="D65" s="268">
        <f t="shared" ref="D65:O65" si="20">D66+D69+D78+D83+D91</f>
        <v>10054.96955</v>
      </c>
      <c r="E65" s="268">
        <f t="shared" si="20"/>
        <v>0</v>
      </c>
      <c r="F65" s="268">
        <f t="shared" si="20"/>
        <v>10054.96955</v>
      </c>
      <c r="G65" s="268">
        <f t="shared" si="20"/>
        <v>0</v>
      </c>
      <c r="H65" s="268">
        <f t="shared" si="20"/>
        <v>9944.2415600000004</v>
      </c>
      <c r="I65" s="268">
        <f t="shared" si="20"/>
        <v>0</v>
      </c>
      <c r="J65" s="268">
        <f t="shared" si="20"/>
        <v>9944.2415600000004</v>
      </c>
      <c r="K65" s="268">
        <f t="shared" si="20"/>
        <v>0</v>
      </c>
      <c r="L65" s="268">
        <f t="shared" si="20"/>
        <v>9944.2415600000004</v>
      </c>
      <c r="M65" s="268">
        <f t="shared" si="20"/>
        <v>0</v>
      </c>
      <c r="N65" s="268">
        <f t="shared" si="20"/>
        <v>9944.2415600000004</v>
      </c>
      <c r="O65" s="268">
        <f t="shared" si="20"/>
        <v>0</v>
      </c>
      <c r="P65" s="146">
        <f t="shared" si="17"/>
        <v>0.98899999999999999</v>
      </c>
      <c r="Q65" s="146">
        <f t="shared" si="18"/>
        <v>0.98899999999999999</v>
      </c>
      <c r="R65" s="545"/>
    </row>
    <row r="66" spans="1:18" s="538" customFormat="1" ht="51.75" customHeight="1" x14ac:dyDescent="0.25">
      <c r="A66" s="24" t="s">
        <v>82</v>
      </c>
      <c r="B66" s="25" t="s">
        <v>83</v>
      </c>
      <c r="C66" s="269">
        <f t="shared" ref="C66:O66" si="21">C67+C68</f>
        <v>799.94138999999996</v>
      </c>
      <c r="D66" s="128">
        <f t="shared" si="21"/>
        <v>799.94138999999996</v>
      </c>
      <c r="E66" s="128">
        <f t="shared" si="21"/>
        <v>0</v>
      </c>
      <c r="F66" s="128">
        <f t="shared" si="21"/>
        <v>799.94138999999996</v>
      </c>
      <c r="G66" s="128">
        <f t="shared" si="21"/>
        <v>0</v>
      </c>
      <c r="H66" s="128">
        <f t="shared" si="21"/>
        <v>794.86569999999995</v>
      </c>
      <c r="I66" s="128">
        <f t="shared" si="21"/>
        <v>0</v>
      </c>
      <c r="J66" s="128">
        <f t="shared" si="21"/>
        <v>794.86569999999995</v>
      </c>
      <c r="K66" s="128">
        <f t="shared" si="21"/>
        <v>0</v>
      </c>
      <c r="L66" s="128">
        <f t="shared" si="21"/>
        <v>794.86569999999995</v>
      </c>
      <c r="M66" s="128">
        <f t="shared" si="21"/>
        <v>0</v>
      </c>
      <c r="N66" s="128">
        <f t="shared" si="21"/>
        <v>794.86569999999995</v>
      </c>
      <c r="O66" s="128">
        <f t="shared" si="21"/>
        <v>0</v>
      </c>
      <c r="P66" s="147">
        <f t="shared" si="17"/>
        <v>0.99399999999999999</v>
      </c>
      <c r="Q66" s="147">
        <f t="shared" si="18"/>
        <v>0.99399999999999999</v>
      </c>
      <c r="R66" s="537" t="s">
        <v>344</v>
      </c>
    </row>
    <row r="67" spans="1:18" s="538" customFormat="1" ht="83.25" customHeight="1" x14ac:dyDescent="0.25">
      <c r="A67" s="24"/>
      <c r="B67" s="25" t="s">
        <v>84</v>
      </c>
      <c r="C67" s="269">
        <v>799.94138999999996</v>
      </c>
      <c r="D67" s="128">
        <f>F67</f>
        <v>799.94138999999996</v>
      </c>
      <c r="E67" s="128">
        <v>0</v>
      </c>
      <c r="F67" s="128">
        <v>799.94138999999996</v>
      </c>
      <c r="G67" s="128">
        <v>0</v>
      </c>
      <c r="H67" s="128">
        <f>J67</f>
        <v>794.86569999999995</v>
      </c>
      <c r="I67" s="128">
        <v>0</v>
      </c>
      <c r="J67" s="128">
        <v>794.86569999999995</v>
      </c>
      <c r="K67" s="128">
        <v>0</v>
      </c>
      <c r="L67" s="128">
        <f>N67</f>
        <v>794.86569999999995</v>
      </c>
      <c r="M67" s="128">
        <v>0</v>
      </c>
      <c r="N67" s="128">
        <f>J67</f>
        <v>794.86569999999995</v>
      </c>
      <c r="O67" s="128">
        <v>0</v>
      </c>
      <c r="P67" s="147">
        <f t="shared" si="17"/>
        <v>0.99399999999999999</v>
      </c>
      <c r="Q67" s="147">
        <f t="shared" si="18"/>
        <v>0.99399999999999999</v>
      </c>
      <c r="R67" s="537"/>
    </row>
    <row r="68" spans="1:18" s="474" customFormat="1" ht="86.25" hidden="1" customHeight="1" x14ac:dyDescent="0.25">
      <c r="A68" s="24"/>
      <c r="B68" s="25" t="s">
        <v>85</v>
      </c>
      <c r="C68" s="269">
        <v>0</v>
      </c>
      <c r="D68" s="547">
        <f>F68</f>
        <v>0</v>
      </c>
      <c r="E68" s="547">
        <v>0</v>
      </c>
      <c r="F68" s="547">
        <v>0</v>
      </c>
      <c r="G68" s="547">
        <v>0</v>
      </c>
      <c r="H68" s="128">
        <f>J68</f>
        <v>0</v>
      </c>
      <c r="I68" s="128">
        <v>0</v>
      </c>
      <c r="J68" s="128">
        <v>0</v>
      </c>
      <c r="K68" s="128">
        <v>0</v>
      </c>
      <c r="L68" s="128">
        <f>N68</f>
        <v>0</v>
      </c>
      <c r="M68" s="128">
        <v>0</v>
      </c>
      <c r="N68" s="128">
        <f>H68</f>
        <v>0</v>
      </c>
      <c r="O68" s="128">
        <v>0</v>
      </c>
      <c r="P68" s="147" t="e">
        <f t="shared" si="17"/>
        <v>#DIV/0!</v>
      </c>
      <c r="Q68" s="147" t="e">
        <f t="shared" si="18"/>
        <v>#DIV/0!</v>
      </c>
      <c r="R68" s="531"/>
    </row>
    <row r="69" spans="1:18" s="540" customFormat="1" ht="57" customHeight="1" x14ac:dyDescent="0.25">
      <c r="A69" s="24" t="s">
        <v>86</v>
      </c>
      <c r="B69" s="25" t="s">
        <v>87</v>
      </c>
      <c r="C69" s="269">
        <f>C70+C71+C72+C73+C74+C75+C76+C77</f>
        <v>80.054000000000002</v>
      </c>
      <c r="D69" s="269">
        <f>D70+D71+D72+D73+D74+D75+D76+D77</f>
        <v>80.054000000000002</v>
      </c>
      <c r="E69" s="269">
        <f t="shared" ref="E69:O69" si="22">E70+E71+E72+E73+E74+E75+E76+E77</f>
        <v>0</v>
      </c>
      <c r="F69" s="269">
        <f t="shared" si="22"/>
        <v>80.054000000000002</v>
      </c>
      <c r="G69" s="269">
        <f t="shared" si="22"/>
        <v>0</v>
      </c>
      <c r="H69" s="269">
        <f t="shared" si="22"/>
        <v>6.04704</v>
      </c>
      <c r="I69" s="269">
        <f t="shared" si="22"/>
        <v>0</v>
      </c>
      <c r="J69" s="269">
        <f t="shared" si="22"/>
        <v>6.04704</v>
      </c>
      <c r="K69" s="269">
        <f t="shared" si="22"/>
        <v>0</v>
      </c>
      <c r="L69" s="269">
        <f t="shared" si="22"/>
        <v>6.04704</v>
      </c>
      <c r="M69" s="269">
        <f t="shared" si="22"/>
        <v>0</v>
      </c>
      <c r="N69" s="269">
        <f t="shared" si="22"/>
        <v>6.04704</v>
      </c>
      <c r="O69" s="269">
        <f t="shared" si="22"/>
        <v>0</v>
      </c>
      <c r="P69" s="147">
        <f t="shared" si="17"/>
        <v>7.5999999999999998E-2</v>
      </c>
      <c r="Q69" s="147">
        <f t="shared" si="18"/>
        <v>7.5999999999999998E-2</v>
      </c>
      <c r="R69" s="539" t="s">
        <v>344</v>
      </c>
    </row>
    <row r="70" spans="1:18" s="540" customFormat="1" ht="93.75" customHeight="1" x14ac:dyDescent="0.25">
      <c r="A70" s="24"/>
      <c r="B70" s="25" t="s">
        <v>88</v>
      </c>
      <c r="C70" s="269">
        <v>6.0540000000000003</v>
      </c>
      <c r="D70" s="128">
        <f t="shared" ref="D70:D77" si="23">F70</f>
        <v>6.0540000000000003</v>
      </c>
      <c r="E70" s="128">
        <v>0</v>
      </c>
      <c r="F70" s="128">
        <v>6.0540000000000003</v>
      </c>
      <c r="G70" s="128">
        <v>0</v>
      </c>
      <c r="H70" s="128">
        <f>J70</f>
        <v>6.04704</v>
      </c>
      <c r="I70" s="128">
        <v>0</v>
      </c>
      <c r="J70" s="128">
        <v>6.04704</v>
      </c>
      <c r="K70" s="128">
        <v>0</v>
      </c>
      <c r="L70" s="128">
        <f>N70</f>
        <v>6.04704</v>
      </c>
      <c r="M70" s="128">
        <v>0</v>
      </c>
      <c r="N70" s="128">
        <f>J70</f>
        <v>6.04704</v>
      </c>
      <c r="O70" s="128">
        <v>0</v>
      </c>
      <c r="P70" s="147">
        <f t="shared" si="17"/>
        <v>0.999</v>
      </c>
      <c r="Q70" s="147">
        <f t="shared" si="18"/>
        <v>0.999</v>
      </c>
      <c r="R70" s="539"/>
    </row>
    <row r="71" spans="1:18" s="474" customFormat="1" ht="71.25" hidden="1" customHeight="1" x14ac:dyDescent="0.25">
      <c r="A71" s="24"/>
      <c r="B71" s="25" t="s">
        <v>89</v>
      </c>
      <c r="C71" s="269">
        <v>0</v>
      </c>
      <c r="D71" s="128">
        <f t="shared" si="23"/>
        <v>0</v>
      </c>
      <c r="E71" s="128">
        <v>0</v>
      </c>
      <c r="F71" s="128">
        <v>0</v>
      </c>
      <c r="G71" s="128">
        <v>0</v>
      </c>
      <c r="H71" s="128">
        <v>0</v>
      </c>
      <c r="I71" s="128">
        <v>0</v>
      </c>
      <c r="J71" s="128">
        <v>0</v>
      </c>
      <c r="K71" s="128">
        <v>0</v>
      </c>
      <c r="L71" s="128">
        <v>0</v>
      </c>
      <c r="M71" s="128">
        <v>0</v>
      </c>
      <c r="N71" s="128">
        <v>0</v>
      </c>
      <c r="O71" s="128">
        <v>0</v>
      </c>
      <c r="P71" s="147" t="e">
        <f t="shared" si="17"/>
        <v>#DIV/0!</v>
      </c>
      <c r="Q71" s="147" t="e">
        <f t="shared" si="18"/>
        <v>#DIV/0!</v>
      </c>
      <c r="R71" s="531"/>
    </row>
    <row r="72" spans="1:18" s="538" customFormat="1" ht="72.75" customHeight="1" x14ac:dyDescent="0.25">
      <c r="A72" s="24"/>
      <c r="B72" s="25" t="s">
        <v>293</v>
      </c>
      <c r="C72" s="269">
        <v>74</v>
      </c>
      <c r="D72" s="128">
        <f t="shared" si="23"/>
        <v>74</v>
      </c>
      <c r="E72" s="128">
        <v>0</v>
      </c>
      <c r="F72" s="128">
        <v>74</v>
      </c>
      <c r="G72" s="128">
        <v>0</v>
      </c>
      <c r="H72" s="128">
        <f t="shared" ref="H72:H77" si="24">J72</f>
        <v>0</v>
      </c>
      <c r="I72" s="128">
        <v>0</v>
      </c>
      <c r="J72" s="128">
        <v>0</v>
      </c>
      <c r="K72" s="128">
        <v>0</v>
      </c>
      <c r="L72" s="128">
        <f t="shared" ref="L72:L78" si="25">N72</f>
        <v>0</v>
      </c>
      <c r="M72" s="128">
        <v>0</v>
      </c>
      <c r="N72" s="128">
        <f t="shared" ref="N72:N77" si="26">J72</f>
        <v>0</v>
      </c>
      <c r="O72" s="128">
        <v>0</v>
      </c>
      <c r="P72" s="147">
        <v>0</v>
      </c>
      <c r="Q72" s="147">
        <v>0</v>
      </c>
      <c r="R72" s="537"/>
    </row>
    <row r="73" spans="1:18" s="474" customFormat="1" ht="75" hidden="1" customHeight="1" x14ac:dyDescent="0.25">
      <c r="A73" s="106"/>
      <c r="B73" s="107" t="s">
        <v>294</v>
      </c>
      <c r="C73" s="269">
        <v>0</v>
      </c>
      <c r="D73" s="547">
        <f t="shared" si="23"/>
        <v>0</v>
      </c>
      <c r="E73" s="547">
        <v>0</v>
      </c>
      <c r="F73" s="547">
        <v>0</v>
      </c>
      <c r="G73" s="547">
        <v>0</v>
      </c>
      <c r="H73" s="128">
        <f t="shared" si="24"/>
        <v>0</v>
      </c>
      <c r="I73" s="128">
        <v>0</v>
      </c>
      <c r="J73" s="128">
        <v>0</v>
      </c>
      <c r="K73" s="128">
        <v>0</v>
      </c>
      <c r="L73" s="128">
        <f t="shared" si="25"/>
        <v>0</v>
      </c>
      <c r="M73" s="128">
        <v>0</v>
      </c>
      <c r="N73" s="128">
        <f t="shared" si="26"/>
        <v>0</v>
      </c>
      <c r="O73" s="128">
        <v>0</v>
      </c>
      <c r="P73" s="147" t="e">
        <f t="shared" si="17"/>
        <v>#DIV/0!</v>
      </c>
      <c r="Q73" s="147" t="e">
        <f t="shared" si="18"/>
        <v>#DIV/0!</v>
      </c>
      <c r="R73" s="531"/>
    </row>
    <row r="74" spans="1:18" s="546" customFormat="1" ht="105" hidden="1" customHeight="1" x14ac:dyDescent="0.25">
      <c r="A74" s="106"/>
      <c r="B74" s="267" t="s">
        <v>295</v>
      </c>
      <c r="C74" s="269">
        <v>0</v>
      </c>
      <c r="D74" s="547">
        <f t="shared" si="23"/>
        <v>0</v>
      </c>
      <c r="E74" s="547">
        <v>0</v>
      </c>
      <c r="F74" s="547">
        <v>0</v>
      </c>
      <c r="G74" s="547">
        <v>0</v>
      </c>
      <c r="H74" s="128">
        <f t="shared" si="24"/>
        <v>0</v>
      </c>
      <c r="I74" s="128">
        <v>0</v>
      </c>
      <c r="J74" s="128">
        <v>0</v>
      </c>
      <c r="K74" s="128">
        <v>0</v>
      </c>
      <c r="L74" s="128">
        <f t="shared" si="25"/>
        <v>0</v>
      </c>
      <c r="M74" s="128">
        <v>0</v>
      </c>
      <c r="N74" s="128">
        <f t="shared" si="26"/>
        <v>0</v>
      </c>
      <c r="O74" s="128">
        <v>0</v>
      </c>
      <c r="P74" s="147" t="e">
        <f t="shared" si="17"/>
        <v>#DIV/0!</v>
      </c>
      <c r="Q74" s="147" t="e">
        <f t="shared" si="18"/>
        <v>#DIV/0!</v>
      </c>
      <c r="R74" s="545"/>
    </row>
    <row r="75" spans="1:18" s="474" customFormat="1" ht="72" hidden="1" customHeight="1" x14ac:dyDescent="0.25">
      <c r="A75" s="106"/>
      <c r="B75" s="267" t="s">
        <v>221</v>
      </c>
      <c r="C75" s="269">
        <v>0</v>
      </c>
      <c r="D75" s="547">
        <f t="shared" si="23"/>
        <v>0</v>
      </c>
      <c r="E75" s="547">
        <v>0</v>
      </c>
      <c r="F75" s="547">
        <v>0</v>
      </c>
      <c r="G75" s="547">
        <v>0</v>
      </c>
      <c r="H75" s="128">
        <f t="shared" si="24"/>
        <v>0</v>
      </c>
      <c r="I75" s="128">
        <v>0</v>
      </c>
      <c r="J75" s="128">
        <f>F75</f>
        <v>0</v>
      </c>
      <c r="K75" s="128">
        <v>0</v>
      </c>
      <c r="L75" s="128">
        <f t="shared" si="25"/>
        <v>0</v>
      </c>
      <c r="M75" s="128">
        <v>0</v>
      </c>
      <c r="N75" s="128">
        <f t="shared" si="26"/>
        <v>0</v>
      </c>
      <c r="O75" s="128">
        <v>0</v>
      </c>
      <c r="P75" s="147" t="e">
        <f t="shared" si="17"/>
        <v>#DIV/0!</v>
      </c>
      <c r="Q75" s="147" t="e">
        <f t="shared" si="18"/>
        <v>#DIV/0!</v>
      </c>
      <c r="R75" s="531"/>
    </row>
    <row r="76" spans="1:18" s="474" customFormat="1" ht="57.75" hidden="1" customHeight="1" x14ac:dyDescent="0.25">
      <c r="A76" s="106"/>
      <c r="B76" s="267" t="s">
        <v>253</v>
      </c>
      <c r="C76" s="269">
        <v>0</v>
      </c>
      <c r="D76" s="547">
        <f t="shared" si="23"/>
        <v>0</v>
      </c>
      <c r="E76" s="547">
        <v>0</v>
      </c>
      <c r="F76" s="547">
        <f>C76</f>
        <v>0</v>
      </c>
      <c r="G76" s="547">
        <v>0</v>
      </c>
      <c r="H76" s="128">
        <f t="shared" si="24"/>
        <v>0</v>
      </c>
      <c r="I76" s="128">
        <v>0</v>
      </c>
      <c r="J76" s="128">
        <v>0</v>
      </c>
      <c r="K76" s="128">
        <v>0</v>
      </c>
      <c r="L76" s="128">
        <f t="shared" si="25"/>
        <v>0</v>
      </c>
      <c r="M76" s="128">
        <v>0</v>
      </c>
      <c r="N76" s="128">
        <f t="shared" si="26"/>
        <v>0</v>
      </c>
      <c r="O76" s="128">
        <v>0</v>
      </c>
      <c r="P76" s="147" t="e">
        <f t="shared" si="17"/>
        <v>#DIV/0!</v>
      </c>
      <c r="Q76" s="147" t="e">
        <f t="shared" si="18"/>
        <v>#DIV/0!</v>
      </c>
      <c r="R76" s="531"/>
    </row>
    <row r="77" spans="1:18" s="474" customFormat="1" ht="65.25" hidden="1" customHeight="1" x14ac:dyDescent="0.25">
      <c r="A77" s="106"/>
      <c r="B77" s="267" t="s">
        <v>273</v>
      </c>
      <c r="C77" s="269">
        <v>0</v>
      </c>
      <c r="D77" s="547">
        <f t="shared" si="23"/>
        <v>0</v>
      </c>
      <c r="E77" s="547">
        <v>0</v>
      </c>
      <c r="F77" s="547">
        <f>C77</f>
        <v>0</v>
      </c>
      <c r="G77" s="547">
        <v>0</v>
      </c>
      <c r="H77" s="128">
        <f t="shared" si="24"/>
        <v>0</v>
      </c>
      <c r="I77" s="128">
        <v>0</v>
      </c>
      <c r="J77" s="128">
        <v>0</v>
      </c>
      <c r="K77" s="128">
        <v>0</v>
      </c>
      <c r="L77" s="128">
        <f t="shared" si="25"/>
        <v>0</v>
      </c>
      <c r="M77" s="128">
        <v>0</v>
      </c>
      <c r="N77" s="128">
        <f t="shared" si="26"/>
        <v>0</v>
      </c>
      <c r="O77" s="128">
        <v>0</v>
      </c>
      <c r="P77" s="147" t="e">
        <f t="shared" si="17"/>
        <v>#DIV/0!</v>
      </c>
      <c r="Q77" s="147" t="e">
        <f t="shared" si="18"/>
        <v>#DIV/0!</v>
      </c>
      <c r="R77" s="531"/>
    </row>
    <row r="78" spans="1:18" s="538" customFormat="1" ht="58.5" customHeight="1" x14ac:dyDescent="0.25">
      <c r="A78" s="106" t="s">
        <v>90</v>
      </c>
      <c r="B78" s="107" t="s">
        <v>91</v>
      </c>
      <c r="C78" s="269">
        <f>C81+C82</f>
        <v>2565.2444999999998</v>
      </c>
      <c r="D78" s="128">
        <f>D81+D82</f>
        <v>2565.2444999999998</v>
      </c>
      <c r="E78" s="128">
        <f t="shared" ref="E78:O78" si="27">E81+E82</f>
        <v>0</v>
      </c>
      <c r="F78" s="128">
        <f t="shared" si="27"/>
        <v>2565.2444999999998</v>
      </c>
      <c r="G78" s="128">
        <f t="shared" si="27"/>
        <v>0</v>
      </c>
      <c r="H78" s="128">
        <f t="shared" si="27"/>
        <v>2565.2444999999998</v>
      </c>
      <c r="I78" s="128">
        <f t="shared" si="27"/>
        <v>0</v>
      </c>
      <c r="J78" s="128">
        <f t="shared" si="27"/>
        <v>2565.2444999999998</v>
      </c>
      <c r="K78" s="128">
        <f t="shared" si="27"/>
        <v>0</v>
      </c>
      <c r="L78" s="128">
        <f t="shared" si="25"/>
        <v>2565.2444999999998</v>
      </c>
      <c r="M78" s="128">
        <f t="shared" si="27"/>
        <v>0</v>
      </c>
      <c r="N78" s="128">
        <f>N81+N82</f>
        <v>2565.2444999999998</v>
      </c>
      <c r="O78" s="128">
        <f t="shared" si="27"/>
        <v>0</v>
      </c>
      <c r="P78" s="147">
        <f t="shared" si="17"/>
        <v>1</v>
      </c>
      <c r="Q78" s="147">
        <f t="shared" si="18"/>
        <v>1</v>
      </c>
      <c r="R78" s="537" t="s">
        <v>344</v>
      </c>
    </row>
    <row r="79" spans="1:18" s="538" customFormat="1" ht="111.75" hidden="1" customHeight="1" x14ac:dyDescent="0.25">
      <c r="A79" s="106"/>
      <c r="B79" s="107" t="s">
        <v>92</v>
      </c>
      <c r="C79" s="269">
        <v>0</v>
      </c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47" t="e">
        <f t="shared" si="17"/>
        <v>#DIV/0!</v>
      </c>
      <c r="Q79" s="147" t="e">
        <f>L79/H79</f>
        <v>#DIV/0!</v>
      </c>
      <c r="R79" s="537"/>
    </row>
    <row r="80" spans="1:18" s="538" customFormat="1" ht="58.5" hidden="1" customHeight="1" x14ac:dyDescent="0.25">
      <c r="A80" s="106"/>
      <c r="B80" s="107" t="s">
        <v>93</v>
      </c>
      <c r="C80" s="269">
        <v>0</v>
      </c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47" t="e">
        <f t="shared" si="17"/>
        <v>#DIV/0!</v>
      </c>
      <c r="Q80" s="147" t="e">
        <f>L80/H80</f>
        <v>#DIV/0!</v>
      </c>
      <c r="R80" s="537"/>
    </row>
    <row r="81" spans="1:18" s="538" customFormat="1" ht="58.5" customHeight="1" x14ac:dyDescent="0.25">
      <c r="A81" s="24"/>
      <c r="B81" s="25" t="s">
        <v>312</v>
      </c>
      <c r="C81" s="269">
        <v>2236.89228</v>
      </c>
      <c r="D81" s="128">
        <f>F81</f>
        <v>2236.89228</v>
      </c>
      <c r="E81" s="128">
        <v>0</v>
      </c>
      <c r="F81" s="128">
        <v>2236.89228</v>
      </c>
      <c r="G81" s="128">
        <v>0</v>
      </c>
      <c r="H81" s="128">
        <f t="shared" ref="H81:H91" si="28">J81</f>
        <v>2236.89228</v>
      </c>
      <c r="I81" s="128">
        <v>0</v>
      </c>
      <c r="J81" s="128">
        <v>2236.89228</v>
      </c>
      <c r="K81" s="128">
        <v>0</v>
      </c>
      <c r="L81" s="128">
        <f t="shared" ref="L81:L91" si="29">N81</f>
        <v>2236.89228</v>
      </c>
      <c r="M81" s="128">
        <v>0</v>
      </c>
      <c r="N81" s="128">
        <f>J81</f>
        <v>2236.89228</v>
      </c>
      <c r="O81" s="128">
        <v>0</v>
      </c>
      <c r="P81" s="147">
        <f t="shared" si="17"/>
        <v>1</v>
      </c>
      <c r="Q81" s="147">
        <f t="shared" ref="Q81:Q92" si="30">L81/D81</f>
        <v>1</v>
      </c>
      <c r="R81" s="537"/>
    </row>
    <row r="82" spans="1:18" s="540" customFormat="1" ht="58.5" customHeight="1" x14ac:dyDescent="0.25">
      <c r="A82" s="24"/>
      <c r="B82" s="25" t="s">
        <v>667</v>
      </c>
      <c r="C82" s="269">
        <v>328.35221999999999</v>
      </c>
      <c r="D82" s="128">
        <f>F82</f>
        <v>328.35221999999999</v>
      </c>
      <c r="E82" s="128">
        <v>0</v>
      </c>
      <c r="F82" s="128">
        <v>328.35221999999999</v>
      </c>
      <c r="G82" s="128">
        <v>0</v>
      </c>
      <c r="H82" s="128">
        <f t="shared" si="28"/>
        <v>328.35221999999999</v>
      </c>
      <c r="I82" s="128">
        <v>0</v>
      </c>
      <c r="J82" s="128">
        <v>328.35221999999999</v>
      </c>
      <c r="K82" s="128">
        <v>0</v>
      </c>
      <c r="L82" s="128">
        <f t="shared" si="29"/>
        <v>328.35221999999999</v>
      </c>
      <c r="M82" s="128">
        <v>0</v>
      </c>
      <c r="N82" s="128">
        <f>J82</f>
        <v>328.35221999999999</v>
      </c>
      <c r="O82" s="128">
        <v>0</v>
      </c>
      <c r="P82" s="147">
        <f t="shared" si="17"/>
        <v>1</v>
      </c>
      <c r="Q82" s="147">
        <f t="shared" si="30"/>
        <v>1</v>
      </c>
      <c r="R82" s="539"/>
    </row>
    <row r="83" spans="1:18" s="540" customFormat="1" ht="58.5" customHeight="1" x14ac:dyDescent="0.25">
      <c r="A83" s="24" t="s">
        <v>313</v>
      </c>
      <c r="B83" s="25" t="s">
        <v>314</v>
      </c>
      <c r="C83" s="269">
        <f>C84+C85+C86+C87</f>
        <v>6599.72966</v>
      </c>
      <c r="D83" s="269">
        <f t="shared" ref="D83:O83" si="31">D84+D85+D86+D87</f>
        <v>6599.72966</v>
      </c>
      <c r="E83" s="269">
        <f t="shared" si="31"/>
        <v>0</v>
      </c>
      <c r="F83" s="269">
        <f t="shared" si="31"/>
        <v>6599.72966</v>
      </c>
      <c r="G83" s="269">
        <f t="shared" si="31"/>
        <v>0</v>
      </c>
      <c r="H83" s="269">
        <f t="shared" si="31"/>
        <v>6568.0843199999999</v>
      </c>
      <c r="I83" s="269">
        <f t="shared" si="31"/>
        <v>0</v>
      </c>
      <c r="J83" s="269">
        <f t="shared" si="31"/>
        <v>6568.0843199999999</v>
      </c>
      <c r="K83" s="269">
        <f t="shared" si="31"/>
        <v>0</v>
      </c>
      <c r="L83" s="269">
        <f t="shared" si="31"/>
        <v>6568.0843199999999</v>
      </c>
      <c r="M83" s="269">
        <f t="shared" si="31"/>
        <v>0</v>
      </c>
      <c r="N83" s="269">
        <f t="shared" si="31"/>
        <v>6568.0843199999999</v>
      </c>
      <c r="O83" s="269">
        <f t="shared" si="31"/>
        <v>0</v>
      </c>
      <c r="P83" s="147">
        <f t="shared" si="17"/>
        <v>0.995</v>
      </c>
      <c r="Q83" s="147">
        <f t="shared" si="30"/>
        <v>0.995</v>
      </c>
      <c r="R83" s="539"/>
    </row>
    <row r="84" spans="1:18" s="540" customFormat="1" ht="93" customHeight="1" x14ac:dyDescent="0.25">
      <c r="A84" s="24"/>
      <c r="B84" s="25" t="s">
        <v>295</v>
      </c>
      <c r="C84" s="269">
        <v>2205.3733099999999</v>
      </c>
      <c r="D84" s="128">
        <f t="shared" ref="D84:D91" si="32">F84</f>
        <v>2205.3733099999999</v>
      </c>
      <c r="E84" s="128">
        <v>0</v>
      </c>
      <c r="F84" s="128">
        <v>2205.3733099999999</v>
      </c>
      <c r="G84" s="128">
        <v>0</v>
      </c>
      <c r="H84" s="128">
        <f t="shared" si="28"/>
        <v>2173.7529500000001</v>
      </c>
      <c r="I84" s="128">
        <v>0</v>
      </c>
      <c r="J84" s="128">
        <v>2173.7529500000001</v>
      </c>
      <c r="K84" s="128">
        <v>0</v>
      </c>
      <c r="L84" s="128">
        <f t="shared" si="29"/>
        <v>2173.7529500000001</v>
      </c>
      <c r="M84" s="128">
        <v>0</v>
      </c>
      <c r="N84" s="128">
        <f>J84</f>
        <v>2173.7529500000001</v>
      </c>
      <c r="O84" s="128">
        <v>0</v>
      </c>
      <c r="P84" s="147">
        <f t="shared" si="17"/>
        <v>0.98599999999999999</v>
      </c>
      <c r="Q84" s="147">
        <f t="shared" si="30"/>
        <v>0.98599999999999999</v>
      </c>
      <c r="R84" s="539"/>
    </row>
    <row r="85" spans="1:18" s="474" customFormat="1" ht="78.75" hidden="1" customHeight="1" x14ac:dyDescent="0.25">
      <c r="A85" s="24"/>
      <c r="B85" s="25" t="s">
        <v>294</v>
      </c>
      <c r="C85" s="269">
        <v>0</v>
      </c>
      <c r="D85" s="128">
        <f t="shared" si="32"/>
        <v>0</v>
      </c>
      <c r="E85" s="128">
        <v>0</v>
      </c>
      <c r="F85" s="128">
        <v>0</v>
      </c>
      <c r="G85" s="128">
        <v>0</v>
      </c>
      <c r="H85" s="128">
        <f t="shared" si="28"/>
        <v>0</v>
      </c>
      <c r="I85" s="128">
        <v>0</v>
      </c>
      <c r="J85" s="128">
        <v>0</v>
      </c>
      <c r="K85" s="128">
        <v>0</v>
      </c>
      <c r="L85" s="128">
        <f t="shared" si="29"/>
        <v>0</v>
      </c>
      <c r="M85" s="128">
        <v>0</v>
      </c>
      <c r="N85" s="128">
        <v>0</v>
      </c>
      <c r="O85" s="128">
        <v>0</v>
      </c>
      <c r="P85" s="147" t="e">
        <f t="shared" si="17"/>
        <v>#DIV/0!</v>
      </c>
      <c r="Q85" s="147" t="e">
        <f t="shared" si="30"/>
        <v>#DIV/0!</v>
      </c>
      <c r="R85" s="531"/>
    </row>
    <row r="86" spans="1:18" s="474" customFormat="1" ht="78.75" customHeight="1" x14ac:dyDescent="0.25">
      <c r="A86" s="24"/>
      <c r="B86" s="25" t="s">
        <v>326</v>
      </c>
      <c r="C86" s="269">
        <v>54</v>
      </c>
      <c r="D86" s="128">
        <f t="shared" si="32"/>
        <v>54</v>
      </c>
      <c r="E86" s="128">
        <v>0</v>
      </c>
      <c r="F86" s="128">
        <v>54</v>
      </c>
      <c r="G86" s="128">
        <v>0</v>
      </c>
      <c r="H86" s="128">
        <f t="shared" si="28"/>
        <v>53.975020000000001</v>
      </c>
      <c r="I86" s="128">
        <v>0</v>
      </c>
      <c r="J86" s="128">
        <v>53.975020000000001</v>
      </c>
      <c r="K86" s="128">
        <v>0</v>
      </c>
      <c r="L86" s="128">
        <f t="shared" si="29"/>
        <v>53.975020000000001</v>
      </c>
      <c r="M86" s="128">
        <v>0</v>
      </c>
      <c r="N86" s="128">
        <f>J86</f>
        <v>53.975020000000001</v>
      </c>
      <c r="O86" s="128">
        <v>0</v>
      </c>
      <c r="P86" s="147">
        <f t="shared" si="17"/>
        <v>1</v>
      </c>
      <c r="Q86" s="147">
        <f t="shared" si="30"/>
        <v>1</v>
      </c>
      <c r="R86" s="531"/>
    </row>
    <row r="87" spans="1:18" s="540" customFormat="1" ht="78.75" customHeight="1" x14ac:dyDescent="0.25">
      <c r="A87" s="24"/>
      <c r="B87" s="25" t="s">
        <v>518</v>
      </c>
      <c r="C87" s="269">
        <v>4340.35635</v>
      </c>
      <c r="D87" s="128">
        <f t="shared" si="32"/>
        <v>4340.35635</v>
      </c>
      <c r="E87" s="128">
        <v>0</v>
      </c>
      <c r="F87" s="128">
        <v>4340.35635</v>
      </c>
      <c r="G87" s="128">
        <v>0</v>
      </c>
      <c r="H87" s="128">
        <f t="shared" si="28"/>
        <v>4340.35635</v>
      </c>
      <c r="I87" s="128">
        <v>0</v>
      </c>
      <c r="J87" s="128">
        <v>4340.35635</v>
      </c>
      <c r="K87" s="128">
        <v>0</v>
      </c>
      <c r="L87" s="128">
        <f t="shared" si="29"/>
        <v>4340.35635</v>
      </c>
      <c r="M87" s="128">
        <v>0</v>
      </c>
      <c r="N87" s="128">
        <f>J87</f>
        <v>4340.35635</v>
      </c>
      <c r="O87" s="128">
        <v>0</v>
      </c>
      <c r="P87" s="147">
        <f t="shared" si="17"/>
        <v>1</v>
      </c>
      <c r="Q87" s="147">
        <f t="shared" si="30"/>
        <v>1</v>
      </c>
      <c r="R87" s="539"/>
    </row>
    <row r="88" spans="1:18" s="549" customFormat="1" ht="61.5" hidden="1" customHeight="1" x14ac:dyDescent="0.25">
      <c r="A88" s="105" t="s">
        <v>296</v>
      </c>
      <c r="B88" s="108" t="s">
        <v>297</v>
      </c>
      <c r="C88" s="268">
        <f>C89</f>
        <v>0</v>
      </c>
      <c r="D88" s="128">
        <f t="shared" si="32"/>
        <v>0</v>
      </c>
      <c r="E88" s="148">
        <f t="shared" ref="E88:O89" si="33">E89</f>
        <v>0</v>
      </c>
      <c r="F88" s="148">
        <f t="shared" si="33"/>
        <v>0</v>
      </c>
      <c r="G88" s="148">
        <f t="shared" si="33"/>
        <v>0</v>
      </c>
      <c r="H88" s="128">
        <f t="shared" si="28"/>
        <v>0</v>
      </c>
      <c r="I88" s="148">
        <f t="shared" si="33"/>
        <v>0</v>
      </c>
      <c r="J88" s="148">
        <f t="shared" si="33"/>
        <v>0</v>
      </c>
      <c r="K88" s="148">
        <f t="shared" si="33"/>
        <v>0</v>
      </c>
      <c r="L88" s="128">
        <f t="shared" si="29"/>
        <v>0</v>
      </c>
      <c r="M88" s="148">
        <f t="shared" si="33"/>
        <v>0</v>
      </c>
      <c r="N88" s="148">
        <f t="shared" si="33"/>
        <v>0</v>
      </c>
      <c r="O88" s="148">
        <f t="shared" si="33"/>
        <v>0</v>
      </c>
      <c r="P88" s="147" t="e">
        <f t="shared" si="17"/>
        <v>#DIV/0!</v>
      </c>
      <c r="Q88" s="147" t="e">
        <f t="shared" si="30"/>
        <v>#DIV/0!</v>
      </c>
      <c r="R88" s="548"/>
    </row>
    <row r="89" spans="1:18" s="538" customFormat="1" ht="58.5" hidden="1" customHeight="1" x14ac:dyDescent="0.25">
      <c r="A89" s="106" t="s">
        <v>245</v>
      </c>
      <c r="B89" s="107" t="s">
        <v>298</v>
      </c>
      <c r="C89" s="269">
        <f>C90</f>
        <v>0</v>
      </c>
      <c r="D89" s="128">
        <f t="shared" si="32"/>
        <v>0</v>
      </c>
      <c r="E89" s="128">
        <v>0</v>
      </c>
      <c r="F89" s="128">
        <f>F90</f>
        <v>0</v>
      </c>
      <c r="G89" s="128">
        <f t="shared" si="33"/>
        <v>0</v>
      </c>
      <c r="H89" s="128">
        <f t="shared" si="28"/>
        <v>0</v>
      </c>
      <c r="I89" s="128">
        <f t="shared" si="33"/>
        <v>0</v>
      </c>
      <c r="J89" s="128">
        <f t="shared" si="33"/>
        <v>0</v>
      </c>
      <c r="K89" s="128">
        <f t="shared" si="33"/>
        <v>0</v>
      </c>
      <c r="L89" s="128">
        <f t="shared" si="29"/>
        <v>0</v>
      </c>
      <c r="M89" s="128">
        <f t="shared" si="33"/>
        <v>0</v>
      </c>
      <c r="N89" s="128">
        <f t="shared" si="33"/>
        <v>0</v>
      </c>
      <c r="O89" s="128">
        <f t="shared" si="33"/>
        <v>0</v>
      </c>
      <c r="P89" s="147" t="e">
        <f t="shared" si="17"/>
        <v>#DIV/0!</v>
      </c>
      <c r="Q89" s="147" t="e">
        <f t="shared" si="30"/>
        <v>#DIV/0!</v>
      </c>
      <c r="R89" s="537"/>
    </row>
    <row r="90" spans="1:18" s="538" customFormat="1" ht="60.75" hidden="1" customHeight="1" x14ac:dyDescent="0.25">
      <c r="A90" s="106"/>
      <c r="B90" s="107" t="s">
        <v>273</v>
      </c>
      <c r="C90" s="269">
        <v>0</v>
      </c>
      <c r="D90" s="128">
        <f t="shared" si="32"/>
        <v>0</v>
      </c>
      <c r="E90" s="128">
        <v>0</v>
      </c>
      <c r="F90" s="128">
        <v>0</v>
      </c>
      <c r="G90" s="128">
        <v>0</v>
      </c>
      <c r="H90" s="128">
        <f t="shared" si="28"/>
        <v>0</v>
      </c>
      <c r="I90" s="128">
        <v>0</v>
      </c>
      <c r="J90" s="128">
        <v>0</v>
      </c>
      <c r="K90" s="128">
        <v>0</v>
      </c>
      <c r="L90" s="128">
        <f t="shared" si="29"/>
        <v>0</v>
      </c>
      <c r="M90" s="128">
        <v>0</v>
      </c>
      <c r="N90" s="128">
        <v>0</v>
      </c>
      <c r="O90" s="128">
        <v>0</v>
      </c>
      <c r="P90" s="147" t="e">
        <f t="shared" si="17"/>
        <v>#DIV/0!</v>
      </c>
      <c r="Q90" s="147" t="e">
        <f t="shared" si="30"/>
        <v>#DIV/0!</v>
      </c>
      <c r="R90" s="537"/>
    </row>
    <row r="91" spans="1:18" s="538" customFormat="1" ht="51" customHeight="1" x14ac:dyDescent="0.25">
      <c r="A91" s="106" t="s">
        <v>762</v>
      </c>
      <c r="B91" s="107" t="s">
        <v>484</v>
      </c>
      <c r="C91" s="269">
        <v>10</v>
      </c>
      <c r="D91" s="128">
        <f t="shared" si="32"/>
        <v>10</v>
      </c>
      <c r="E91" s="128">
        <v>0</v>
      </c>
      <c r="F91" s="128">
        <v>10</v>
      </c>
      <c r="G91" s="128">
        <v>0</v>
      </c>
      <c r="H91" s="128">
        <f t="shared" si="28"/>
        <v>10</v>
      </c>
      <c r="I91" s="128">
        <v>0</v>
      </c>
      <c r="J91" s="128">
        <v>10</v>
      </c>
      <c r="K91" s="128">
        <v>0</v>
      </c>
      <c r="L91" s="128">
        <f t="shared" si="29"/>
        <v>10</v>
      </c>
      <c r="M91" s="128">
        <v>0</v>
      </c>
      <c r="N91" s="128">
        <v>10</v>
      </c>
      <c r="O91" s="128">
        <v>0</v>
      </c>
      <c r="P91" s="147">
        <f t="shared" si="17"/>
        <v>1</v>
      </c>
      <c r="Q91" s="147">
        <f t="shared" si="30"/>
        <v>1</v>
      </c>
      <c r="R91" s="537"/>
    </row>
    <row r="92" spans="1:18" s="540" customFormat="1" ht="33" customHeight="1" x14ac:dyDescent="0.25">
      <c r="A92" s="103"/>
      <c r="B92" s="101" t="s">
        <v>70</v>
      </c>
      <c r="C92" s="104">
        <f t="shared" ref="C92:O92" si="34">C65+C59+C88</f>
        <v>10464.509550000001</v>
      </c>
      <c r="D92" s="104">
        <f t="shared" si="34"/>
        <v>10464.509550000001</v>
      </c>
      <c r="E92" s="104">
        <f t="shared" si="34"/>
        <v>0</v>
      </c>
      <c r="F92" s="104">
        <f t="shared" si="34"/>
        <v>10464.509550000001</v>
      </c>
      <c r="G92" s="104">
        <f t="shared" si="34"/>
        <v>0</v>
      </c>
      <c r="H92" s="104">
        <f t="shared" si="34"/>
        <v>10275.028700000001</v>
      </c>
      <c r="I92" s="104">
        <f t="shared" si="34"/>
        <v>0</v>
      </c>
      <c r="J92" s="104">
        <f t="shared" si="34"/>
        <v>10275.028700000001</v>
      </c>
      <c r="K92" s="104">
        <f t="shared" si="34"/>
        <v>0</v>
      </c>
      <c r="L92" s="104">
        <f t="shared" si="34"/>
        <v>10275.028700000001</v>
      </c>
      <c r="M92" s="104">
        <f t="shared" si="34"/>
        <v>0</v>
      </c>
      <c r="N92" s="104">
        <f t="shared" si="34"/>
        <v>10275.028700000001</v>
      </c>
      <c r="O92" s="104">
        <f t="shared" si="34"/>
        <v>0</v>
      </c>
      <c r="P92" s="149">
        <f>H92/D92</f>
        <v>0.98199999999999998</v>
      </c>
      <c r="Q92" s="149">
        <f t="shared" si="30"/>
        <v>0.98199999999999998</v>
      </c>
      <c r="R92" s="539"/>
    </row>
    <row r="93" spans="1:18" s="474" customFormat="1" ht="33" customHeight="1" x14ac:dyDescent="0.25">
      <c r="A93" s="102"/>
      <c r="B93" s="631" t="s">
        <v>94</v>
      </c>
      <c r="C93" s="631"/>
      <c r="D93" s="631"/>
      <c r="E93" s="631"/>
      <c r="F93" s="631"/>
      <c r="G93" s="631"/>
      <c r="H93" s="631"/>
      <c r="I93" s="631"/>
      <c r="J93" s="631"/>
      <c r="K93" s="631"/>
      <c r="L93" s="631"/>
      <c r="M93" s="631"/>
      <c r="N93" s="631"/>
      <c r="O93" s="631"/>
      <c r="P93" s="631"/>
      <c r="Q93" s="631"/>
      <c r="R93" s="531"/>
    </row>
    <row r="94" spans="1:18" s="540" customFormat="1" ht="97.5" customHeight="1" x14ac:dyDescent="0.25">
      <c r="A94" s="125" t="s">
        <v>95</v>
      </c>
      <c r="B94" s="126" t="s">
        <v>96</v>
      </c>
      <c r="C94" s="273">
        <f>C95</f>
        <v>74194.05992</v>
      </c>
      <c r="D94" s="367">
        <f>D95</f>
        <v>74194.05992</v>
      </c>
      <c r="E94" s="367">
        <f t="shared" ref="E94:O94" si="35">E95</f>
        <v>0</v>
      </c>
      <c r="F94" s="367">
        <f t="shared" si="35"/>
        <v>74194.05992</v>
      </c>
      <c r="G94" s="367">
        <f t="shared" si="35"/>
        <v>0</v>
      </c>
      <c r="H94" s="367">
        <f t="shared" si="35"/>
        <v>73568.277019999994</v>
      </c>
      <c r="I94" s="367">
        <f t="shared" si="35"/>
        <v>0</v>
      </c>
      <c r="J94" s="367">
        <f t="shared" si="35"/>
        <v>73568.277019999994</v>
      </c>
      <c r="K94" s="367">
        <f t="shared" si="35"/>
        <v>0</v>
      </c>
      <c r="L94" s="367">
        <f t="shared" si="35"/>
        <v>73568.277019999994</v>
      </c>
      <c r="M94" s="367">
        <f t="shared" si="35"/>
        <v>0</v>
      </c>
      <c r="N94" s="367">
        <f t="shared" si="35"/>
        <v>73568.277019999994</v>
      </c>
      <c r="O94" s="367">
        <f t="shared" si="35"/>
        <v>0</v>
      </c>
      <c r="P94" s="368">
        <f t="shared" ref="P94:P157" si="36">H94/D94</f>
        <v>0.99199999999999999</v>
      </c>
      <c r="Q94" s="368">
        <f t="shared" ref="Q94:Q157" si="37">L94/D94</f>
        <v>0.99199999999999999</v>
      </c>
      <c r="R94" s="539"/>
    </row>
    <row r="95" spans="1:18" s="538" customFormat="1" ht="120.75" customHeight="1" x14ac:dyDescent="0.25">
      <c r="A95" s="106" t="s">
        <v>97</v>
      </c>
      <c r="B95" s="127" t="s">
        <v>98</v>
      </c>
      <c r="C95" s="270">
        <v>74194.05992</v>
      </c>
      <c r="D95" s="270">
        <f>F95</f>
        <v>74194.05992</v>
      </c>
      <c r="E95" s="270">
        <v>0</v>
      </c>
      <c r="F95" s="270">
        <v>74194.05992</v>
      </c>
      <c r="G95" s="270">
        <v>0</v>
      </c>
      <c r="H95" s="270">
        <f>J95</f>
        <v>73568.277019999994</v>
      </c>
      <c r="I95" s="270">
        <v>0</v>
      </c>
      <c r="J95" s="270">
        <v>73568.277019999994</v>
      </c>
      <c r="K95" s="270">
        <v>0</v>
      </c>
      <c r="L95" s="270">
        <f>N95</f>
        <v>73568.277019999994</v>
      </c>
      <c r="M95" s="270">
        <v>0</v>
      </c>
      <c r="N95" s="270">
        <f>J95</f>
        <v>73568.277019999994</v>
      </c>
      <c r="O95" s="270">
        <v>0</v>
      </c>
      <c r="P95" s="369">
        <f t="shared" si="36"/>
        <v>0.99199999999999999</v>
      </c>
      <c r="Q95" s="369">
        <f t="shared" si="37"/>
        <v>0.99199999999999999</v>
      </c>
      <c r="R95" s="537"/>
    </row>
    <row r="96" spans="1:18" s="474" customFormat="1" ht="81" hidden="1" customHeight="1" x14ac:dyDescent="0.25">
      <c r="A96" s="26" t="s">
        <v>99</v>
      </c>
      <c r="B96" s="23" t="s">
        <v>100</v>
      </c>
      <c r="C96" s="273">
        <f>C97</f>
        <v>0</v>
      </c>
      <c r="D96" s="550">
        <f t="shared" ref="D96:O97" si="38">D97</f>
        <v>0</v>
      </c>
      <c r="E96" s="550">
        <f t="shared" si="38"/>
        <v>0</v>
      </c>
      <c r="F96" s="550">
        <f t="shared" si="38"/>
        <v>0</v>
      </c>
      <c r="G96" s="550">
        <f t="shared" si="38"/>
        <v>0</v>
      </c>
      <c r="H96" s="273">
        <f t="shared" si="38"/>
        <v>0</v>
      </c>
      <c r="I96" s="273">
        <f t="shared" si="38"/>
        <v>0</v>
      </c>
      <c r="J96" s="273">
        <f t="shared" si="38"/>
        <v>0</v>
      </c>
      <c r="K96" s="273">
        <f t="shared" si="38"/>
        <v>0</v>
      </c>
      <c r="L96" s="273">
        <f t="shared" si="38"/>
        <v>0</v>
      </c>
      <c r="M96" s="273">
        <f t="shared" si="38"/>
        <v>0</v>
      </c>
      <c r="N96" s="273">
        <f t="shared" si="38"/>
        <v>0</v>
      </c>
      <c r="O96" s="273">
        <f t="shared" si="38"/>
        <v>0</v>
      </c>
      <c r="P96" s="368" t="e">
        <f t="shared" si="36"/>
        <v>#DIV/0!</v>
      </c>
      <c r="Q96" s="368" t="e">
        <f t="shared" si="37"/>
        <v>#DIV/0!</v>
      </c>
      <c r="R96" s="531"/>
    </row>
    <row r="97" spans="1:18" s="546" customFormat="1" ht="60.75" hidden="1" customHeight="1" x14ac:dyDescent="0.25">
      <c r="A97" s="24" t="s">
        <v>101</v>
      </c>
      <c r="B97" s="25" t="s">
        <v>102</v>
      </c>
      <c r="C97" s="270">
        <f>C98</f>
        <v>0</v>
      </c>
      <c r="D97" s="543">
        <f t="shared" si="38"/>
        <v>0</v>
      </c>
      <c r="E97" s="543">
        <f t="shared" si="38"/>
        <v>0</v>
      </c>
      <c r="F97" s="543">
        <f>F98</f>
        <v>0</v>
      </c>
      <c r="G97" s="543">
        <f t="shared" si="38"/>
        <v>0</v>
      </c>
      <c r="H97" s="270">
        <f>J97</f>
        <v>0</v>
      </c>
      <c r="I97" s="270">
        <f t="shared" si="38"/>
        <v>0</v>
      </c>
      <c r="J97" s="270">
        <f>J98</f>
        <v>0</v>
      </c>
      <c r="K97" s="270">
        <f t="shared" si="38"/>
        <v>0</v>
      </c>
      <c r="L97" s="270">
        <f>N97</f>
        <v>0</v>
      </c>
      <c r="M97" s="270">
        <f t="shared" si="38"/>
        <v>0</v>
      </c>
      <c r="N97" s="270">
        <f>N98</f>
        <v>0</v>
      </c>
      <c r="O97" s="270">
        <f t="shared" si="38"/>
        <v>0</v>
      </c>
      <c r="P97" s="369" t="e">
        <f t="shared" si="36"/>
        <v>#DIV/0!</v>
      </c>
      <c r="Q97" s="369" t="e">
        <f t="shared" si="37"/>
        <v>#DIV/0!</v>
      </c>
      <c r="R97" s="545"/>
    </row>
    <row r="98" spans="1:18" s="546" customFormat="1" ht="55.5" hidden="1" customHeight="1" x14ac:dyDescent="0.25">
      <c r="A98" s="24"/>
      <c r="B98" s="25" t="s">
        <v>103</v>
      </c>
      <c r="C98" s="270">
        <v>0</v>
      </c>
      <c r="D98" s="541">
        <f>F98</f>
        <v>0</v>
      </c>
      <c r="E98" s="541">
        <v>0</v>
      </c>
      <c r="F98" s="541">
        <v>0</v>
      </c>
      <c r="G98" s="541">
        <v>0</v>
      </c>
      <c r="H98" s="109">
        <f>I98+J98+K98</f>
        <v>0</v>
      </c>
      <c r="I98" s="109">
        <v>0</v>
      </c>
      <c r="J98" s="109">
        <v>0</v>
      </c>
      <c r="K98" s="109">
        <v>0</v>
      </c>
      <c r="L98" s="109">
        <f>M98+N98+O98</f>
        <v>0</v>
      </c>
      <c r="M98" s="109">
        <v>0</v>
      </c>
      <c r="N98" s="109">
        <v>0</v>
      </c>
      <c r="O98" s="109">
        <v>0</v>
      </c>
      <c r="P98" s="369" t="e">
        <f t="shared" si="36"/>
        <v>#DIV/0!</v>
      </c>
      <c r="Q98" s="369" t="e">
        <f t="shared" si="37"/>
        <v>#DIV/0!</v>
      </c>
      <c r="R98" s="545"/>
    </row>
    <row r="99" spans="1:18" s="474" customFormat="1" ht="129" customHeight="1" x14ac:dyDescent="0.25">
      <c r="A99" s="26" t="s">
        <v>315</v>
      </c>
      <c r="B99" s="27" t="s">
        <v>316</v>
      </c>
      <c r="C99" s="273">
        <f>C100+C105+C111+C125+C126+C129+C130+C140+C154</f>
        <v>460003.14584999997</v>
      </c>
      <c r="D99" s="273">
        <f t="shared" ref="D99:O99" si="39">D100+D105+D111+D125+D126+D129+D130+D140+D154</f>
        <v>460003.14584999997</v>
      </c>
      <c r="E99" s="273">
        <f t="shared" si="39"/>
        <v>403357.2</v>
      </c>
      <c r="F99" s="273">
        <f t="shared" si="39"/>
        <v>56645.945849999996</v>
      </c>
      <c r="G99" s="273">
        <f t="shared" si="39"/>
        <v>0</v>
      </c>
      <c r="H99" s="273">
        <f t="shared" si="39"/>
        <v>270480.45471999998</v>
      </c>
      <c r="I99" s="273">
        <f t="shared" si="39"/>
        <v>223311.11113999999</v>
      </c>
      <c r="J99" s="273">
        <f t="shared" si="39"/>
        <v>47169.343580000001</v>
      </c>
      <c r="K99" s="273">
        <f t="shared" si="39"/>
        <v>0</v>
      </c>
      <c r="L99" s="273">
        <f t="shared" si="39"/>
        <v>270480.45471999998</v>
      </c>
      <c r="M99" s="273">
        <f t="shared" si="39"/>
        <v>223311.11113999999</v>
      </c>
      <c r="N99" s="273">
        <f t="shared" si="39"/>
        <v>47169.343580000001</v>
      </c>
      <c r="O99" s="273">
        <f t="shared" si="39"/>
        <v>0</v>
      </c>
      <c r="P99" s="368">
        <f t="shared" si="36"/>
        <v>0.58799999999999997</v>
      </c>
      <c r="Q99" s="368">
        <f t="shared" si="37"/>
        <v>0.58799999999999997</v>
      </c>
      <c r="R99" s="531"/>
    </row>
    <row r="100" spans="1:18" s="538" customFormat="1" ht="64.5" hidden="1" customHeight="1" x14ac:dyDescent="0.25">
      <c r="A100" s="106" t="s">
        <v>317</v>
      </c>
      <c r="B100" s="107" t="s">
        <v>106</v>
      </c>
      <c r="C100" s="370">
        <f>C101+C102</f>
        <v>0</v>
      </c>
      <c r="D100" s="370">
        <f t="shared" ref="D100:O100" si="40">D101+D102</f>
        <v>0</v>
      </c>
      <c r="E100" s="370">
        <f t="shared" si="40"/>
        <v>0</v>
      </c>
      <c r="F100" s="370">
        <f t="shared" si="40"/>
        <v>0</v>
      </c>
      <c r="G100" s="370">
        <f t="shared" si="40"/>
        <v>0</v>
      </c>
      <c r="H100" s="370">
        <f t="shared" si="40"/>
        <v>0</v>
      </c>
      <c r="I100" s="370">
        <f t="shared" si="40"/>
        <v>0</v>
      </c>
      <c r="J100" s="370">
        <f t="shared" si="40"/>
        <v>0</v>
      </c>
      <c r="K100" s="370">
        <f t="shared" si="40"/>
        <v>0</v>
      </c>
      <c r="L100" s="370">
        <f t="shared" si="40"/>
        <v>0</v>
      </c>
      <c r="M100" s="370">
        <f t="shared" si="40"/>
        <v>0</v>
      </c>
      <c r="N100" s="370">
        <f t="shared" si="40"/>
        <v>0</v>
      </c>
      <c r="O100" s="370">
        <f t="shared" si="40"/>
        <v>0</v>
      </c>
      <c r="P100" s="368" t="e">
        <f t="shared" si="36"/>
        <v>#DIV/0!</v>
      </c>
      <c r="Q100" s="368" t="e">
        <f t="shared" si="37"/>
        <v>#DIV/0!</v>
      </c>
      <c r="R100" s="537"/>
    </row>
    <row r="101" spans="1:18" s="538" customFormat="1" ht="82.5" hidden="1" customHeight="1" x14ac:dyDescent="0.25">
      <c r="A101" s="106"/>
      <c r="B101" s="107" t="s">
        <v>519</v>
      </c>
      <c r="C101" s="370">
        <v>0</v>
      </c>
      <c r="D101" s="109">
        <f>F101</f>
        <v>0</v>
      </c>
      <c r="E101" s="109">
        <v>0</v>
      </c>
      <c r="F101" s="109">
        <v>0</v>
      </c>
      <c r="G101" s="109">
        <v>0</v>
      </c>
      <c r="H101" s="109">
        <f>J101</f>
        <v>0</v>
      </c>
      <c r="I101" s="109">
        <v>0</v>
      </c>
      <c r="J101" s="109">
        <v>0</v>
      </c>
      <c r="K101" s="109">
        <v>0</v>
      </c>
      <c r="L101" s="109">
        <f>N101</f>
        <v>0</v>
      </c>
      <c r="M101" s="109">
        <v>0</v>
      </c>
      <c r="N101" s="109">
        <f>J101</f>
        <v>0</v>
      </c>
      <c r="O101" s="109">
        <v>0</v>
      </c>
      <c r="P101" s="368" t="e">
        <f t="shared" si="36"/>
        <v>#DIV/0!</v>
      </c>
      <c r="Q101" s="368" t="e">
        <f t="shared" si="37"/>
        <v>#DIV/0!</v>
      </c>
      <c r="R101" s="537"/>
    </row>
    <row r="102" spans="1:18" s="540" customFormat="1" ht="85.5" hidden="1" customHeight="1" x14ac:dyDescent="0.25">
      <c r="A102" s="106"/>
      <c r="B102" s="107" t="s">
        <v>520</v>
      </c>
      <c r="C102" s="370">
        <v>0</v>
      </c>
      <c r="D102" s="109">
        <f>F102</f>
        <v>0</v>
      </c>
      <c r="E102" s="109">
        <v>0</v>
      </c>
      <c r="F102" s="109">
        <v>0</v>
      </c>
      <c r="G102" s="109">
        <v>0</v>
      </c>
      <c r="H102" s="109">
        <f>J102</f>
        <v>0</v>
      </c>
      <c r="I102" s="109">
        <v>0</v>
      </c>
      <c r="J102" s="109">
        <f>F102</f>
        <v>0</v>
      </c>
      <c r="K102" s="109">
        <v>0</v>
      </c>
      <c r="L102" s="109">
        <f>N102</f>
        <v>0</v>
      </c>
      <c r="M102" s="109">
        <v>0</v>
      </c>
      <c r="N102" s="109">
        <f>J102</f>
        <v>0</v>
      </c>
      <c r="O102" s="109">
        <v>0</v>
      </c>
      <c r="P102" s="368" t="e">
        <f t="shared" si="36"/>
        <v>#DIV/0!</v>
      </c>
      <c r="Q102" s="368" t="e">
        <f t="shared" si="37"/>
        <v>#DIV/0!</v>
      </c>
      <c r="R102" s="539"/>
    </row>
    <row r="103" spans="1:18" s="546" customFormat="1" ht="24.75" hidden="1" customHeight="1" x14ac:dyDescent="0.25">
      <c r="A103" s="106"/>
      <c r="B103" s="130" t="s">
        <v>301</v>
      </c>
      <c r="C103" s="370">
        <v>0</v>
      </c>
      <c r="D103" s="541">
        <f>F103</f>
        <v>0</v>
      </c>
      <c r="E103" s="541">
        <v>0</v>
      </c>
      <c r="F103" s="541">
        <v>0</v>
      </c>
      <c r="G103" s="541">
        <v>0</v>
      </c>
      <c r="H103" s="109">
        <f>J103</f>
        <v>0</v>
      </c>
      <c r="I103" s="109">
        <v>0</v>
      </c>
      <c r="J103" s="109">
        <v>0</v>
      </c>
      <c r="K103" s="109">
        <v>0</v>
      </c>
      <c r="L103" s="109">
        <f>N103</f>
        <v>0</v>
      </c>
      <c r="M103" s="109">
        <v>0</v>
      </c>
      <c r="N103" s="109">
        <v>0</v>
      </c>
      <c r="O103" s="109">
        <v>0</v>
      </c>
      <c r="P103" s="368" t="e">
        <f t="shared" si="36"/>
        <v>#DIV/0!</v>
      </c>
      <c r="Q103" s="368" t="e">
        <f t="shared" si="37"/>
        <v>#DIV/0!</v>
      </c>
      <c r="R103" s="545"/>
    </row>
    <row r="104" spans="1:18" s="474" customFormat="1" ht="14.25" hidden="1" customHeight="1" x14ac:dyDescent="0.25">
      <c r="A104" s="106"/>
      <c r="B104" s="267" t="s">
        <v>222</v>
      </c>
      <c r="C104" s="370"/>
      <c r="D104" s="541">
        <f>F104</f>
        <v>0</v>
      </c>
      <c r="E104" s="541">
        <v>0</v>
      </c>
      <c r="F104" s="541"/>
      <c r="G104" s="541">
        <v>0</v>
      </c>
      <c r="H104" s="109">
        <f>J104</f>
        <v>0</v>
      </c>
      <c r="I104" s="109">
        <v>0</v>
      </c>
      <c r="J104" s="109"/>
      <c r="K104" s="109">
        <v>0</v>
      </c>
      <c r="L104" s="109">
        <f>N104</f>
        <v>0</v>
      </c>
      <c r="M104" s="109">
        <v>0</v>
      </c>
      <c r="N104" s="109">
        <f>J104</f>
        <v>0</v>
      </c>
      <c r="O104" s="109">
        <v>0</v>
      </c>
      <c r="P104" s="368" t="e">
        <f t="shared" si="36"/>
        <v>#DIV/0!</v>
      </c>
      <c r="Q104" s="368" t="e">
        <f t="shared" si="37"/>
        <v>#DIV/0!</v>
      </c>
      <c r="R104" s="531"/>
    </row>
    <row r="105" spans="1:18" s="538" customFormat="1" ht="95.25" customHeight="1" x14ac:dyDescent="0.25">
      <c r="A105" s="106" t="s">
        <v>327</v>
      </c>
      <c r="B105" s="107" t="s">
        <v>108</v>
      </c>
      <c r="C105" s="370">
        <f>C106+C107</f>
        <v>32457.190009999998</v>
      </c>
      <c r="D105" s="370">
        <f t="shared" ref="D105:O105" si="41">D106+D107</f>
        <v>32457.190009999998</v>
      </c>
      <c r="E105" s="370">
        <f t="shared" si="41"/>
        <v>0</v>
      </c>
      <c r="F105" s="370">
        <f t="shared" si="41"/>
        <v>32457.190009999998</v>
      </c>
      <c r="G105" s="370">
        <f t="shared" si="41"/>
        <v>0</v>
      </c>
      <c r="H105" s="370">
        <f t="shared" si="41"/>
        <v>32457.190009999998</v>
      </c>
      <c r="I105" s="370">
        <f t="shared" si="41"/>
        <v>0</v>
      </c>
      <c r="J105" s="370">
        <f t="shared" si="41"/>
        <v>32457.190009999998</v>
      </c>
      <c r="K105" s="370">
        <f t="shared" si="41"/>
        <v>0</v>
      </c>
      <c r="L105" s="370">
        <f t="shared" si="41"/>
        <v>32457.190009999998</v>
      </c>
      <c r="M105" s="370">
        <f t="shared" si="41"/>
        <v>0</v>
      </c>
      <c r="N105" s="370">
        <f t="shared" si="41"/>
        <v>32457.190009999998</v>
      </c>
      <c r="O105" s="370">
        <f t="shared" si="41"/>
        <v>0</v>
      </c>
      <c r="P105" s="369">
        <f t="shared" si="36"/>
        <v>1</v>
      </c>
      <c r="Q105" s="369">
        <f t="shared" si="37"/>
        <v>1</v>
      </c>
      <c r="R105" s="537"/>
    </row>
    <row r="106" spans="1:18" s="538" customFormat="1" ht="37.5" hidden="1" customHeight="1" x14ac:dyDescent="0.25">
      <c r="A106" s="106"/>
      <c r="B106" s="107" t="s">
        <v>109</v>
      </c>
      <c r="C106" s="370">
        <v>0</v>
      </c>
      <c r="D106" s="109">
        <f>F106</f>
        <v>0</v>
      </c>
      <c r="E106" s="109">
        <v>0</v>
      </c>
      <c r="F106" s="109">
        <v>0</v>
      </c>
      <c r="G106" s="109">
        <v>0</v>
      </c>
      <c r="H106" s="109">
        <f>J106</f>
        <v>0</v>
      </c>
      <c r="I106" s="109">
        <v>0</v>
      </c>
      <c r="J106" s="109">
        <v>0</v>
      </c>
      <c r="K106" s="109">
        <v>0</v>
      </c>
      <c r="L106" s="109">
        <f>N106</f>
        <v>0</v>
      </c>
      <c r="M106" s="109">
        <v>0</v>
      </c>
      <c r="N106" s="109">
        <f>J106</f>
        <v>0</v>
      </c>
      <c r="O106" s="109">
        <v>0</v>
      </c>
      <c r="P106" s="369" t="e">
        <f t="shared" si="36"/>
        <v>#DIV/0!</v>
      </c>
      <c r="Q106" s="369" t="e">
        <f t="shared" si="37"/>
        <v>#DIV/0!</v>
      </c>
      <c r="R106" s="537"/>
    </row>
    <row r="107" spans="1:18" s="540" customFormat="1" ht="37.5" customHeight="1" x14ac:dyDescent="0.25">
      <c r="A107" s="106"/>
      <c r="B107" s="107" t="s">
        <v>318</v>
      </c>
      <c r="C107" s="370">
        <v>32457.190009999998</v>
      </c>
      <c r="D107" s="109">
        <f>F107</f>
        <v>32457.190009999998</v>
      </c>
      <c r="E107" s="109">
        <v>0</v>
      </c>
      <c r="F107" s="109">
        <v>32457.190009999998</v>
      </c>
      <c r="G107" s="109">
        <v>0</v>
      </c>
      <c r="H107" s="109">
        <f>J107</f>
        <v>32457.190009999998</v>
      </c>
      <c r="I107" s="109">
        <v>0</v>
      </c>
      <c r="J107" s="109">
        <v>32457.190009999998</v>
      </c>
      <c r="K107" s="109">
        <v>0</v>
      </c>
      <c r="L107" s="109">
        <f>N107</f>
        <v>32457.190009999998</v>
      </c>
      <c r="M107" s="109">
        <v>0</v>
      </c>
      <c r="N107" s="109">
        <f>J107</f>
        <v>32457.190009999998</v>
      </c>
      <c r="O107" s="109">
        <v>0</v>
      </c>
      <c r="P107" s="369">
        <f t="shared" si="36"/>
        <v>1</v>
      </c>
      <c r="Q107" s="369">
        <f t="shared" si="37"/>
        <v>1</v>
      </c>
      <c r="R107" s="539"/>
    </row>
    <row r="108" spans="1:18" s="474" customFormat="1" ht="46.5" hidden="1" customHeight="1" x14ac:dyDescent="0.25">
      <c r="A108" s="106"/>
      <c r="B108" s="107" t="s">
        <v>254</v>
      </c>
      <c r="C108" s="370">
        <v>0</v>
      </c>
      <c r="D108" s="541">
        <f>F108</f>
        <v>0</v>
      </c>
      <c r="E108" s="541">
        <v>0</v>
      </c>
      <c r="F108" s="541">
        <v>0</v>
      </c>
      <c r="G108" s="541">
        <v>0</v>
      </c>
      <c r="H108" s="109">
        <f>J108</f>
        <v>0</v>
      </c>
      <c r="I108" s="109">
        <v>0</v>
      </c>
      <c r="J108" s="109">
        <v>0</v>
      </c>
      <c r="K108" s="109">
        <v>0</v>
      </c>
      <c r="L108" s="109">
        <f>N108</f>
        <v>0</v>
      </c>
      <c r="M108" s="109">
        <v>0</v>
      </c>
      <c r="N108" s="109">
        <f>J108</f>
        <v>0</v>
      </c>
      <c r="O108" s="109">
        <v>0</v>
      </c>
      <c r="P108" s="369" t="e">
        <f t="shared" si="36"/>
        <v>#DIV/0!</v>
      </c>
      <c r="Q108" s="369" t="e">
        <f t="shared" si="37"/>
        <v>#DIV/0!</v>
      </c>
      <c r="R108" s="531"/>
    </row>
    <row r="109" spans="1:18" s="474" customFormat="1" ht="46.5" hidden="1" customHeight="1" x14ac:dyDescent="0.25">
      <c r="A109" s="106"/>
      <c r="B109" s="107" t="s">
        <v>255</v>
      </c>
      <c r="C109" s="370">
        <v>0</v>
      </c>
      <c r="D109" s="541">
        <f>F109</f>
        <v>0</v>
      </c>
      <c r="E109" s="541">
        <v>0</v>
      </c>
      <c r="F109" s="541"/>
      <c r="G109" s="541">
        <v>0</v>
      </c>
      <c r="H109" s="109">
        <f>J109</f>
        <v>0</v>
      </c>
      <c r="I109" s="109">
        <v>0</v>
      </c>
      <c r="J109" s="109">
        <f>F109</f>
        <v>0</v>
      </c>
      <c r="K109" s="109">
        <v>0</v>
      </c>
      <c r="L109" s="109">
        <f>N109</f>
        <v>0</v>
      </c>
      <c r="M109" s="109">
        <v>0</v>
      </c>
      <c r="N109" s="109">
        <f>J109</f>
        <v>0</v>
      </c>
      <c r="O109" s="109">
        <v>0</v>
      </c>
      <c r="P109" s="369" t="e">
        <f t="shared" si="36"/>
        <v>#DIV/0!</v>
      </c>
      <c r="Q109" s="369" t="e">
        <f t="shared" si="37"/>
        <v>#DIV/0!</v>
      </c>
      <c r="R109" s="531"/>
    </row>
    <row r="110" spans="1:18" s="474" customFormat="1" ht="66" hidden="1" customHeight="1" x14ac:dyDescent="0.25">
      <c r="A110" s="106"/>
      <c r="B110" s="107" t="s">
        <v>256</v>
      </c>
      <c r="C110" s="370">
        <v>0</v>
      </c>
      <c r="D110" s="541">
        <f>F110</f>
        <v>0</v>
      </c>
      <c r="E110" s="541">
        <v>0</v>
      </c>
      <c r="F110" s="541">
        <v>0</v>
      </c>
      <c r="G110" s="541">
        <v>0</v>
      </c>
      <c r="H110" s="109">
        <f>J110</f>
        <v>0</v>
      </c>
      <c r="I110" s="109">
        <v>0</v>
      </c>
      <c r="J110" s="109">
        <f>F110</f>
        <v>0</v>
      </c>
      <c r="K110" s="109">
        <v>0</v>
      </c>
      <c r="L110" s="109">
        <f>N110</f>
        <v>0</v>
      </c>
      <c r="M110" s="109">
        <v>0</v>
      </c>
      <c r="N110" s="109">
        <f>J110</f>
        <v>0</v>
      </c>
      <c r="O110" s="109">
        <v>0</v>
      </c>
      <c r="P110" s="369" t="e">
        <f t="shared" si="36"/>
        <v>#DIV/0!</v>
      </c>
      <c r="Q110" s="369" t="e">
        <f t="shared" si="37"/>
        <v>#DIV/0!</v>
      </c>
      <c r="R110" s="531"/>
    </row>
    <row r="111" spans="1:18" s="533" customFormat="1" ht="64.5" hidden="1" customHeight="1" x14ac:dyDescent="0.25">
      <c r="A111" s="106" t="s">
        <v>328</v>
      </c>
      <c r="B111" s="107" t="s">
        <v>110</v>
      </c>
      <c r="C111" s="370">
        <f>C112+C113+C114+C115+C116</f>
        <v>0</v>
      </c>
      <c r="D111" s="370">
        <f t="shared" ref="D111:O111" si="42">D112+D113+D114+D115+D116</f>
        <v>0</v>
      </c>
      <c r="E111" s="370">
        <f t="shared" si="42"/>
        <v>0</v>
      </c>
      <c r="F111" s="370">
        <f t="shared" si="42"/>
        <v>0</v>
      </c>
      <c r="G111" s="370">
        <f t="shared" si="42"/>
        <v>0</v>
      </c>
      <c r="H111" s="370">
        <f t="shared" si="42"/>
        <v>0</v>
      </c>
      <c r="I111" s="370">
        <f t="shared" si="42"/>
        <v>0</v>
      </c>
      <c r="J111" s="370">
        <f t="shared" si="42"/>
        <v>0</v>
      </c>
      <c r="K111" s="370">
        <f t="shared" si="42"/>
        <v>0</v>
      </c>
      <c r="L111" s="370">
        <f t="shared" si="42"/>
        <v>0</v>
      </c>
      <c r="M111" s="370">
        <f t="shared" si="42"/>
        <v>0</v>
      </c>
      <c r="N111" s="370">
        <f t="shared" si="42"/>
        <v>0</v>
      </c>
      <c r="O111" s="370">
        <f t="shared" si="42"/>
        <v>0</v>
      </c>
      <c r="P111" s="369" t="e">
        <f t="shared" si="36"/>
        <v>#DIV/0!</v>
      </c>
      <c r="Q111" s="369" t="e">
        <f t="shared" si="37"/>
        <v>#DIV/0!</v>
      </c>
      <c r="R111" s="532"/>
    </row>
    <row r="112" spans="1:18" s="533" customFormat="1" ht="51" hidden="1" customHeight="1" x14ac:dyDescent="0.25">
      <c r="A112" s="106"/>
      <c r="B112" s="107" t="s">
        <v>521</v>
      </c>
      <c r="C112" s="370">
        <v>0</v>
      </c>
      <c r="D112" s="109">
        <f>F112</f>
        <v>0</v>
      </c>
      <c r="E112" s="109">
        <v>0</v>
      </c>
      <c r="F112" s="109">
        <v>0</v>
      </c>
      <c r="G112" s="109">
        <v>0</v>
      </c>
      <c r="H112" s="109">
        <f>J112</f>
        <v>0</v>
      </c>
      <c r="I112" s="109">
        <v>0</v>
      </c>
      <c r="J112" s="109">
        <v>0</v>
      </c>
      <c r="K112" s="109">
        <v>0</v>
      </c>
      <c r="L112" s="109">
        <f>N112</f>
        <v>0</v>
      </c>
      <c r="M112" s="109">
        <v>0</v>
      </c>
      <c r="N112" s="109">
        <f>J112</f>
        <v>0</v>
      </c>
      <c r="O112" s="109">
        <v>0</v>
      </c>
      <c r="P112" s="369" t="e">
        <f t="shared" si="36"/>
        <v>#DIV/0!</v>
      </c>
      <c r="Q112" s="369" t="e">
        <f t="shared" si="37"/>
        <v>#DIV/0!</v>
      </c>
      <c r="R112" s="532"/>
    </row>
    <row r="113" spans="1:18" s="533" customFormat="1" ht="64.5" hidden="1" customHeight="1" x14ac:dyDescent="0.25">
      <c r="A113" s="106"/>
      <c r="B113" s="107" t="s">
        <v>522</v>
      </c>
      <c r="C113" s="370">
        <v>0</v>
      </c>
      <c r="D113" s="109">
        <f>F113</f>
        <v>0</v>
      </c>
      <c r="E113" s="109">
        <v>0</v>
      </c>
      <c r="F113" s="109">
        <v>0</v>
      </c>
      <c r="G113" s="109">
        <v>0</v>
      </c>
      <c r="H113" s="109">
        <f>J113</f>
        <v>0</v>
      </c>
      <c r="I113" s="109">
        <v>0</v>
      </c>
      <c r="J113" s="109">
        <v>0</v>
      </c>
      <c r="K113" s="109">
        <v>0</v>
      </c>
      <c r="L113" s="109">
        <f>N113</f>
        <v>0</v>
      </c>
      <c r="M113" s="109">
        <v>0</v>
      </c>
      <c r="N113" s="109">
        <f>J113</f>
        <v>0</v>
      </c>
      <c r="O113" s="109">
        <v>0</v>
      </c>
      <c r="P113" s="369" t="e">
        <f t="shared" si="36"/>
        <v>#DIV/0!</v>
      </c>
      <c r="Q113" s="369" t="e">
        <f t="shared" si="37"/>
        <v>#DIV/0!</v>
      </c>
      <c r="R113" s="532"/>
    </row>
    <row r="114" spans="1:18" s="540" customFormat="1" ht="69.75" hidden="1" customHeight="1" x14ac:dyDescent="0.25">
      <c r="A114" s="106"/>
      <c r="B114" s="107" t="s">
        <v>486</v>
      </c>
      <c r="C114" s="370">
        <v>0</v>
      </c>
      <c r="D114" s="109">
        <f>F114</f>
        <v>0</v>
      </c>
      <c r="E114" s="109">
        <v>0</v>
      </c>
      <c r="F114" s="109">
        <v>0</v>
      </c>
      <c r="G114" s="109">
        <v>0</v>
      </c>
      <c r="H114" s="109">
        <f>J114</f>
        <v>0</v>
      </c>
      <c r="I114" s="109">
        <v>0</v>
      </c>
      <c r="J114" s="109">
        <v>0</v>
      </c>
      <c r="K114" s="109">
        <v>0</v>
      </c>
      <c r="L114" s="109">
        <f>N114</f>
        <v>0</v>
      </c>
      <c r="M114" s="109">
        <v>0</v>
      </c>
      <c r="N114" s="109">
        <f>J114</f>
        <v>0</v>
      </c>
      <c r="O114" s="109">
        <v>0</v>
      </c>
      <c r="P114" s="369" t="e">
        <f t="shared" si="36"/>
        <v>#DIV/0!</v>
      </c>
      <c r="Q114" s="369" t="e">
        <f t="shared" si="37"/>
        <v>#DIV/0!</v>
      </c>
      <c r="R114" s="539"/>
    </row>
    <row r="115" spans="1:18" s="540" customFormat="1" ht="38.25" hidden="1" customHeight="1" x14ac:dyDescent="0.25">
      <c r="A115" s="106"/>
      <c r="B115" s="107" t="s">
        <v>487</v>
      </c>
      <c r="C115" s="370">
        <v>0</v>
      </c>
      <c r="D115" s="109">
        <f t="shared" ref="D115:D122" si="43">F115</f>
        <v>0</v>
      </c>
      <c r="E115" s="109">
        <v>0</v>
      </c>
      <c r="F115" s="109">
        <v>0</v>
      </c>
      <c r="G115" s="109">
        <v>0</v>
      </c>
      <c r="H115" s="109">
        <f t="shared" ref="H115:H121" si="44">J115</f>
        <v>0</v>
      </c>
      <c r="I115" s="109">
        <v>0</v>
      </c>
      <c r="J115" s="109">
        <v>0</v>
      </c>
      <c r="K115" s="109">
        <v>0</v>
      </c>
      <c r="L115" s="109">
        <f t="shared" ref="L115:L121" si="45">N115</f>
        <v>0</v>
      </c>
      <c r="M115" s="109">
        <v>0</v>
      </c>
      <c r="N115" s="109">
        <f>J115</f>
        <v>0</v>
      </c>
      <c r="O115" s="109">
        <v>0</v>
      </c>
      <c r="P115" s="369" t="e">
        <f t="shared" si="36"/>
        <v>#DIV/0!</v>
      </c>
      <c r="Q115" s="369" t="e">
        <f t="shared" si="37"/>
        <v>#DIV/0!</v>
      </c>
      <c r="R115" s="539"/>
    </row>
    <row r="116" spans="1:18" s="540" customFormat="1" ht="39" hidden="1" customHeight="1" x14ac:dyDescent="0.25">
      <c r="A116" s="106"/>
      <c r="B116" s="107" t="s">
        <v>523</v>
      </c>
      <c r="C116" s="370">
        <v>0</v>
      </c>
      <c r="D116" s="109">
        <f t="shared" si="43"/>
        <v>0</v>
      </c>
      <c r="E116" s="109">
        <v>0</v>
      </c>
      <c r="F116" s="109">
        <v>0</v>
      </c>
      <c r="G116" s="109">
        <v>0</v>
      </c>
      <c r="H116" s="109">
        <f t="shared" si="44"/>
        <v>0</v>
      </c>
      <c r="I116" s="109">
        <v>0</v>
      </c>
      <c r="J116" s="109">
        <v>0</v>
      </c>
      <c r="K116" s="109">
        <v>0</v>
      </c>
      <c r="L116" s="109">
        <f t="shared" si="45"/>
        <v>0</v>
      </c>
      <c r="M116" s="109">
        <v>0</v>
      </c>
      <c r="N116" s="109">
        <f>J116</f>
        <v>0</v>
      </c>
      <c r="O116" s="109">
        <v>0</v>
      </c>
      <c r="P116" s="369" t="e">
        <f t="shared" si="36"/>
        <v>#DIV/0!</v>
      </c>
      <c r="Q116" s="369" t="e">
        <f t="shared" si="37"/>
        <v>#DIV/0!</v>
      </c>
      <c r="R116" s="539"/>
    </row>
    <row r="117" spans="1:18" s="540" customFormat="1" ht="28.5" hidden="1" customHeight="1" x14ac:dyDescent="0.25">
      <c r="A117" s="24"/>
      <c r="B117" s="25" t="s">
        <v>111</v>
      </c>
      <c r="C117" s="370">
        <v>0</v>
      </c>
      <c r="D117" s="109">
        <f t="shared" si="43"/>
        <v>0</v>
      </c>
      <c r="E117" s="109">
        <v>0</v>
      </c>
      <c r="F117" s="109">
        <v>0</v>
      </c>
      <c r="G117" s="109">
        <v>0</v>
      </c>
      <c r="H117" s="109">
        <f t="shared" si="44"/>
        <v>0</v>
      </c>
      <c r="I117" s="109">
        <v>0</v>
      </c>
      <c r="J117" s="109">
        <v>0</v>
      </c>
      <c r="K117" s="109">
        <v>0</v>
      </c>
      <c r="L117" s="109">
        <f t="shared" si="45"/>
        <v>0</v>
      </c>
      <c r="M117" s="109">
        <v>0</v>
      </c>
      <c r="N117" s="109">
        <f t="shared" ref="N117:N122" si="46">J117</f>
        <v>0</v>
      </c>
      <c r="O117" s="109">
        <v>0</v>
      </c>
      <c r="P117" s="369" t="e">
        <f t="shared" si="36"/>
        <v>#DIV/0!</v>
      </c>
      <c r="Q117" s="369" t="e">
        <f t="shared" si="37"/>
        <v>#DIV/0!</v>
      </c>
      <c r="R117" s="539"/>
    </row>
    <row r="118" spans="1:18" s="540" customFormat="1" ht="30" hidden="1" customHeight="1" x14ac:dyDescent="0.25">
      <c r="A118" s="24"/>
      <c r="B118" s="25" t="s">
        <v>112</v>
      </c>
      <c r="C118" s="370">
        <v>0</v>
      </c>
      <c r="D118" s="109">
        <f t="shared" si="43"/>
        <v>0</v>
      </c>
      <c r="E118" s="109">
        <v>0</v>
      </c>
      <c r="F118" s="109">
        <v>0</v>
      </c>
      <c r="G118" s="109">
        <v>0</v>
      </c>
      <c r="H118" s="109">
        <f t="shared" si="44"/>
        <v>0</v>
      </c>
      <c r="I118" s="109">
        <v>0</v>
      </c>
      <c r="J118" s="109">
        <v>0</v>
      </c>
      <c r="K118" s="109">
        <v>0</v>
      </c>
      <c r="L118" s="109">
        <f t="shared" si="45"/>
        <v>0</v>
      </c>
      <c r="M118" s="109">
        <v>0</v>
      </c>
      <c r="N118" s="109">
        <f t="shared" si="46"/>
        <v>0</v>
      </c>
      <c r="O118" s="109">
        <v>0</v>
      </c>
      <c r="P118" s="369" t="e">
        <f t="shared" si="36"/>
        <v>#DIV/0!</v>
      </c>
      <c r="Q118" s="369" t="e">
        <f t="shared" si="37"/>
        <v>#DIV/0!</v>
      </c>
      <c r="R118" s="539"/>
    </row>
    <row r="119" spans="1:18" s="540" customFormat="1" ht="28.5" hidden="1" customHeight="1" x14ac:dyDescent="0.25">
      <c r="A119" s="24"/>
      <c r="B119" s="25" t="s">
        <v>113</v>
      </c>
      <c r="C119" s="370">
        <v>0</v>
      </c>
      <c r="D119" s="109">
        <f t="shared" si="43"/>
        <v>0</v>
      </c>
      <c r="E119" s="109">
        <v>0</v>
      </c>
      <c r="F119" s="109">
        <v>0</v>
      </c>
      <c r="G119" s="109">
        <v>0</v>
      </c>
      <c r="H119" s="109">
        <f t="shared" si="44"/>
        <v>0</v>
      </c>
      <c r="I119" s="109">
        <v>0</v>
      </c>
      <c r="J119" s="109">
        <v>0</v>
      </c>
      <c r="K119" s="109">
        <v>0</v>
      </c>
      <c r="L119" s="109">
        <f t="shared" si="45"/>
        <v>0</v>
      </c>
      <c r="M119" s="109">
        <v>0</v>
      </c>
      <c r="N119" s="109">
        <f t="shared" si="46"/>
        <v>0</v>
      </c>
      <c r="O119" s="109">
        <v>0</v>
      </c>
      <c r="P119" s="369" t="e">
        <f t="shared" si="36"/>
        <v>#DIV/0!</v>
      </c>
      <c r="Q119" s="369" t="e">
        <f t="shared" si="37"/>
        <v>#DIV/0!</v>
      </c>
      <c r="R119" s="539"/>
    </row>
    <row r="120" spans="1:18" s="540" customFormat="1" ht="23.25" hidden="1" customHeight="1" x14ac:dyDescent="0.25">
      <c r="A120" s="24"/>
      <c r="B120" s="25" t="s">
        <v>114</v>
      </c>
      <c r="C120" s="370">
        <v>0</v>
      </c>
      <c r="D120" s="109">
        <f t="shared" si="43"/>
        <v>0</v>
      </c>
      <c r="E120" s="109">
        <v>0</v>
      </c>
      <c r="F120" s="109">
        <v>0</v>
      </c>
      <c r="G120" s="109">
        <v>0</v>
      </c>
      <c r="H120" s="109">
        <f t="shared" si="44"/>
        <v>0</v>
      </c>
      <c r="I120" s="109">
        <v>0</v>
      </c>
      <c r="J120" s="109">
        <v>0</v>
      </c>
      <c r="K120" s="109">
        <v>0</v>
      </c>
      <c r="L120" s="109">
        <f t="shared" si="45"/>
        <v>0</v>
      </c>
      <c r="M120" s="109">
        <v>0</v>
      </c>
      <c r="N120" s="109">
        <f t="shared" si="46"/>
        <v>0</v>
      </c>
      <c r="O120" s="109">
        <v>0</v>
      </c>
      <c r="P120" s="369" t="e">
        <f t="shared" si="36"/>
        <v>#DIV/0!</v>
      </c>
      <c r="Q120" s="369" t="e">
        <f t="shared" si="37"/>
        <v>#DIV/0!</v>
      </c>
      <c r="R120" s="539"/>
    </row>
    <row r="121" spans="1:18" s="540" customFormat="1" ht="34.5" hidden="1" customHeight="1" x14ac:dyDescent="0.25">
      <c r="A121" s="24"/>
      <c r="B121" s="25" t="s">
        <v>223</v>
      </c>
      <c r="C121" s="370">
        <v>0</v>
      </c>
      <c r="D121" s="109">
        <f t="shared" si="43"/>
        <v>0</v>
      </c>
      <c r="E121" s="109">
        <v>0</v>
      </c>
      <c r="F121" s="109">
        <f>C121</f>
        <v>0</v>
      </c>
      <c r="G121" s="109">
        <v>0</v>
      </c>
      <c r="H121" s="109">
        <f t="shared" si="44"/>
        <v>0</v>
      </c>
      <c r="I121" s="109">
        <v>0</v>
      </c>
      <c r="J121" s="109">
        <v>0</v>
      </c>
      <c r="K121" s="109">
        <v>0</v>
      </c>
      <c r="L121" s="109">
        <f t="shared" si="45"/>
        <v>0</v>
      </c>
      <c r="M121" s="109">
        <v>0</v>
      </c>
      <c r="N121" s="109">
        <f t="shared" si="46"/>
        <v>0</v>
      </c>
      <c r="O121" s="109">
        <v>0</v>
      </c>
      <c r="P121" s="369" t="e">
        <f t="shared" si="36"/>
        <v>#DIV/0!</v>
      </c>
      <c r="Q121" s="369" t="e">
        <f t="shared" si="37"/>
        <v>#DIV/0!</v>
      </c>
      <c r="R121" s="539"/>
    </row>
    <row r="122" spans="1:18" s="540" customFormat="1" ht="26.25" hidden="1" customHeight="1" x14ac:dyDescent="0.25">
      <c r="A122" s="24"/>
      <c r="B122" s="25" t="s">
        <v>115</v>
      </c>
      <c r="C122" s="370">
        <v>0</v>
      </c>
      <c r="D122" s="109">
        <f t="shared" si="43"/>
        <v>0</v>
      </c>
      <c r="E122" s="109">
        <v>0</v>
      </c>
      <c r="F122" s="109">
        <f>C122</f>
        <v>0</v>
      </c>
      <c r="G122" s="109">
        <v>0</v>
      </c>
      <c r="H122" s="109">
        <f>J122</f>
        <v>0</v>
      </c>
      <c r="I122" s="109">
        <v>0</v>
      </c>
      <c r="J122" s="109">
        <v>0</v>
      </c>
      <c r="K122" s="109">
        <v>0</v>
      </c>
      <c r="L122" s="109">
        <f>N122</f>
        <v>0</v>
      </c>
      <c r="M122" s="109">
        <v>0</v>
      </c>
      <c r="N122" s="109">
        <f t="shared" si="46"/>
        <v>0</v>
      </c>
      <c r="O122" s="109">
        <v>0</v>
      </c>
      <c r="P122" s="369" t="e">
        <f t="shared" si="36"/>
        <v>#DIV/0!</v>
      </c>
      <c r="Q122" s="369" t="e">
        <f t="shared" si="37"/>
        <v>#DIV/0!</v>
      </c>
      <c r="R122" s="539"/>
    </row>
    <row r="123" spans="1:18" s="540" customFormat="1" ht="24" hidden="1" customHeight="1" x14ac:dyDescent="0.25">
      <c r="A123" s="24"/>
      <c r="B123" s="25" t="s">
        <v>116</v>
      </c>
      <c r="C123" s="370">
        <v>0</v>
      </c>
      <c r="D123" s="109">
        <v>0</v>
      </c>
      <c r="E123" s="109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0</v>
      </c>
      <c r="M123" s="109">
        <v>0</v>
      </c>
      <c r="N123" s="109">
        <v>0</v>
      </c>
      <c r="O123" s="109">
        <v>0</v>
      </c>
      <c r="P123" s="369" t="e">
        <f t="shared" si="36"/>
        <v>#DIV/0!</v>
      </c>
      <c r="Q123" s="369" t="e">
        <f t="shared" si="37"/>
        <v>#DIV/0!</v>
      </c>
      <c r="R123" s="539"/>
    </row>
    <row r="124" spans="1:18" s="540" customFormat="1" ht="23.25" hidden="1" customHeight="1" x14ac:dyDescent="0.25">
      <c r="A124" s="24"/>
      <c r="B124" s="25" t="s">
        <v>524</v>
      </c>
      <c r="C124" s="370">
        <v>0</v>
      </c>
      <c r="D124" s="109">
        <f>F124</f>
        <v>0</v>
      </c>
      <c r="E124" s="109">
        <v>0</v>
      </c>
      <c r="F124" s="109">
        <v>0</v>
      </c>
      <c r="G124" s="109">
        <v>0</v>
      </c>
      <c r="H124" s="109">
        <f>J124</f>
        <v>0</v>
      </c>
      <c r="I124" s="109">
        <v>0</v>
      </c>
      <c r="J124" s="109">
        <v>0</v>
      </c>
      <c r="K124" s="109">
        <v>0</v>
      </c>
      <c r="L124" s="109">
        <f>N124</f>
        <v>0</v>
      </c>
      <c r="M124" s="109">
        <v>0</v>
      </c>
      <c r="N124" s="109">
        <v>0</v>
      </c>
      <c r="O124" s="109">
        <v>0</v>
      </c>
      <c r="P124" s="369" t="e">
        <f t="shared" si="36"/>
        <v>#DIV/0!</v>
      </c>
      <c r="Q124" s="369" t="e">
        <f t="shared" si="37"/>
        <v>#DIV/0!</v>
      </c>
      <c r="R124" s="539"/>
    </row>
    <row r="125" spans="1:18" s="540" customFormat="1" ht="33" hidden="1" customHeight="1" x14ac:dyDescent="0.25">
      <c r="A125" s="24" t="s">
        <v>117</v>
      </c>
      <c r="B125" s="25" t="s">
        <v>225</v>
      </c>
      <c r="C125" s="370">
        <v>0</v>
      </c>
      <c r="D125" s="541">
        <f>E125</f>
        <v>0</v>
      </c>
      <c r="E125" s="541">
        <f>E127</f>
        <v>0</v>
      </c>
      <c r="F125" s="541">
        <v>0</v>
      </c>
      <c r="G125" s="541">
        <v>0</v>
      </c>
      <c r="H125" s="109">
        <f>I125</f>
        <v>0</v>
      </c>
      <c r="I125" s="109">
        <f>I127</f>
        <v>0</v>
      </c>
      <c r="J125" s="109">
        <v>0</v>
      </c>
      <c r="K125" s="109">
        <v>0</v>
      </c>
      <c r="L125" s="109">
        <f>M125</f>
        <v>0</v>
      </c>
      <c r="M125" s="109">
        <f>M127</f>
        <v>0</v>
      </c>
      <c r="N125" s="109">
        <v>0</v>
      </c>
      <c r="O125" s="109">
        <v>0</v>
      </c>
      <c r="P125" s="369" t="e">
        <f t="shared" si="36"/>
        <v>#DIV/0!</v>
      </c>
      <c r="Q125" s="369" t="e">
        <f t="shared" si="37"/>
        <v>#DIV/0!</v>
      </c>
      <c r="R125" s="539"/>
    </row>
    <row r="126" spans="1:18" s="540" customFormat="1" ht="33" hidden="1" customHeight="1" x14ac:dyDescent="0.25">
      <c r="A126" s="24" t="s">
        <v>224</v>
      </c>
      <c r="B126" s="25" t="s">
        <v>226</v>
      </c>
      <c r="C126" s="370">
        <v>0</v>
      </c>
      <c r="D126" s="541">
        <f>F126</f>
        <v>0</v>
      </c>
      <c r="E126" s="541">
        <v>0</v>
      </c>
      <c r="F126" s="541">
        <f>F127</f>
        <v>0</v>
      </c>
      <c r="G126" s="541">
        <v>0</v>
      </c>
      <c r="H126" s="109">
        <f>J126</f>
        <v>0</v>
      </c>
      <c r="I126" s="109">
        <v>0</v>
      </c>
      <c r="J126" s="109">
        <f>J127</f>
        <v>0</v>
      </c>
      <c r="K126" s="109">
        <v>0</v>
      </c>
      <c r="L126" s="109">
        <f>N126</f>
        <v>0</v>
      </c>
      <c r="M126" s="109">
        <v>0</v>
      </c>
      <c r="N126" s="109">
        <f>N127</f>
        <v>0</v>
      </c>
      <c r="O126" s="109">
        <v>0</v>
      </c>
      <c r="P126" s="369" t="e">
        <f t="shared" si="36"/>
        <v>#DIV/0!</v>
      </c>
      <c r="Q126" s="369" t="e">
        <f t="shared" si="37"/>
        <v>#DIV/0!</v>
      </c>
      <c r="R126" s="539"/>
    </row>
    <row r="127" spans="1:18" s="540" customFormat="1" ht="15" hidden="1" customHeight="1" x14ac:dyDescent="0.25">
      <c r="A127" s="24"/>
      <c r="B127" s="25" t="s">
        <v>227</v>
      </c>
      <c r="C127" s="370">
        <v>0</v>
      </c>
      <c r="D127" s="541">
        <f>E127+F127</f>
        <v>0</v>
      </c>
      <c r="E127" s="541">
        <v>0</v>
      </c>
      <c r="F127" s="541">
        <v>0</v>
      </c>
      <c r="G127" s="541">
        <v>0</v>
      </c>
      <c r="H127" s="109">
        <f>I127+J127</f>
        <v>0</v>
      </c>
      <c r="I127" s="109">
        <v>0</v>
      </c>
      <c r="J127" s="109">
        <v>0</v>
      </c>
      <c r="K127" s="109">
        <v>0</v>
      </c>
      <c r="L127" s="109">
        <f>M127+N127</f>
        <v>0</v>
      </c>
      <c r="M127" s="109">
        <f>I127</f>
        <v>0</v>
      </c>
      <c r="N127" s="109">
        <f>J127</f>
        <v>0</v>
      </c>
      <c r="O127" s="109">
        <v>0</v>
      </c>
      <c r="P127" s="369" t="e">
        <f t="shared" si="36"/>
        <v>#DIV/0!</v>
      </c>
      <c r="Q127" s="369" t="e">
        <f t="shared" si="37"/>
        <v>#DIV/0!</v>
      </c>
      <c r="R127" s="539"/>
    </row>
    <row r="128" spans="1:18" s="540" customFormat="1" ht="26.25" hidden="1" customHeight="1" x14ac:dyDescent="0.25">
      <c r="A128" s="24"/>
      <c r="B128" s="25" t="s">
        <v>257</v>
      </c>
      <c r="C128" s="370">
        <v>0</v>
      </c>
      <c r="D128" s="541">
        <v>0</v>
      </c>
      <c r="E128" s="541">
        <v>0</v>
      </c>
      <c r="F128" s="541">
        <v>0</v>
      </c>
      <c r="G128" s="541">
        <v>0</v>
      </c>
      <c r="H128" s="109">
        <v>0</v>
      </c>
      <c r="I128" s="109">
        <v>0</v>
      </c>
      <c r="J128" s="109">
        <v>0</v>
      </c>
      <c r="K128" s="109">
        <v>0</v>
      </c>
      <c r="L128" s="109">
        <v>0</v>
      </c>
      <c r="M128" s="109">
        <v>0</v>
      </c>
      <c r="N128" s="109">
        <v>0</v>
      </c>
      <c r="O128" s="109">
        <v>0</v>
      </c>
      <c r="P128" s="369" t="e">
        <f t="shared" si="36"/>
        <v>#DIV/0!</v>
      </c>
      <c r="Q128" s="369" t="e">
        <f t="shared" si="37"/>
        <v>#DIV/0!</v>
      </c>
      <c r="R128" s="539"/>
    </row>
    <row r="129" spans="1:18" s="535" customFormat="1" ht="120.75" customHeight="1" x14ac:dyDescent="0.25">
      <c r="A129" s="24" t="s">
        <v>424</v>
      </c>
      <c r="B129" s="25" t="s">
        <v>258</v>
      </c>
      <c r="C129" s="370">
        <v>403357.2</v>
      </c>
      <c r="D129" s="109">
        <f>E129</f>
        <v>403357.2</v>
      </c>
      <c r="E129" s="109">
        <f>E131+E134+E138+E132+E135+E136+E137+E133+E139</f>
        <v>403357.2</v>
      </c>
      <c r="F129" s="109">
        <v>0</v>
      </c>
      <c r="G129" s="109">
        <v>0</v>
      </c>
      <c r="H129" s="109">
        <f>I129</f>
        <v>223311.11113999999</v>
      </c>
      <c r="I129" s="109">
        <f>I131+I132+I134+I137+I138+I135+I136+I133</f>
        <v>223311.11113999999</v>
      </c>
      <c r="J129" s="109">
        <v>0</v>
      </c>
      <c r="K129" s="109">
        <v>0</v>
      </c>
      <c r="L129" s="109">
        <f>M129</f>
        <v>223311.11113999999</v>
      </c>
      <c r="M129" s="109">
        <f>I129</f>
        <v>223311.11113999999</v>
      </c>
      <c r="N129" s="109">
        <v>0</v>
      </c>
      <c r="O129" s="109">
        <v>0</v>
      </c>
      <c r="P129" s="369">
        <f t="shared" si="36"/>
        <v>0.55400000000000005</v>
      </c>
      <c r="Q129" s="369">
        <f t="shared" si="37"/>
        <v>0.55400000000000005</v>
      </c>
      <c r="R129" s="551"/>
    </row>
    <row r="130" spans="1:18" s="535" customFormat="1" ht="64.5" customHeight="1" x14ac:dyDescent="0.25">
      <c r="A130" s="24" t="s">
        <v>525</v>
      </c>
      <c r="B130" s="25" t="s">
        <v>259</v>
      </c>
      <c r="C130" s="370">
        <v>21230.07</v>
      </c>
      <c r="D130" s="109">
        <f t="shared" ref="D130:D139" si="47">E130+F130</f>
        <v>21230.07</v>
      </c>
      <c r="E130" s="109">
        <v>0</v>
      </c>
      <c r="F130" s="109">
        <f>F131+F132+F134+F138+F135+F136+F137+F133+F139</f>
        <v>21230.07</v>
      </c>
      <c r="G130" s="109">
        <v>0</v>
      </c>
      <c r="H130" s="109">
        <f>J131+J132+J134+J137+J138+J135+J136+J133</f>
        <v>11753.46773</v>
      </c>
      <c r="I130" s="109">
        <v>0</v>
      </c>
      <c r="J130" s="109">
        <f>H130</f>
        <v>11753.46773</v>
      </c>
      <c r="K130" s="109">
        <v>0</v>
      </c>
      <c r="L130" s="109">
        <f>N130</f>
        <v>11753.46773</v>
      </c>
      <c r="M130" s="109">
        <v>0</v>
      </c>
      <c r="N130" s="109">
        <f t="shared" ref="N130:N139" si="48">J130</f>
        <v>11753.46773</v>
      </c>
      <c r="O130" s="109">
        <v>0</v>
      </c>
      <c r="P130" s="369">
        <f t="shared" si="36"/>
        <v>0.55400000000000005</v>
      </c>
      <c r="Q130" s="369">
        <f t="shared" si="37"/>
        <v>0.55400000000000005</v>
      </c>
      <c r="R130" s="534"/>
    </row>
    <row r="131" spans="1:18" s="538" customFormat="1" ht="51.75" customHeight="1" x14ac:dyDescent="0.25">
      <c r="A131" s="106"/>
      <c r="B131" s="107" t="s">
        <v>526</v>
      </c>
      <c r="C131" s="370">
        <v>126527.93452</v>
      </c>
      <c r="D131" s="109">
        <f t="shared" si="47"/>
        <v>126527.93452</v>
      </c>
      <c r="E131" s="109">
        <v>120201.37265</v>
      </c>
      <c r="F131" s="109">
        <v>6326.5618700000005</v>
      </c>
      <c r="G131" s="109">
        <v>0</v>
      </c>
      <c r="H131" s="109">
        <f t="shared" ref="H131:H139" si="49">I131+J131</f>
        <v>124541.81512</v>
      </c>
      <c r="I131" s="109">
        <v>118314.67911</v>
      </c>
      <c r="J131" s="109">
        <v>6227.1360100000002</v>
      </c>
      <c r="K131" s="109">
        <v>0</v>
      </c>
      <c r="L131" s="109">
        <f>M131+N131</f>
        <v>124541.81512</v>
      </c>
      <c r="M131" s="109">
        <f t="shared" ref="M131:M139" si="50">I131</f>
        <v>118314.67911</v>
      </c>
      <c r="N131" s="109">
        <f t="shared" si="48"/>
        <v>6227.1360100000002</v>
      </c>
      <c r="O131" s="109">
        <v>0</v>
      </c>
      <c r="P131" s="369">
        <f t="shared" si="36"/>
        <v>0.98399999999999999</v>
      </c>
      <c r="Q131" s="369">
        <f t="shared" si="37"/>
        <v>0.98399999999999999</v>
      </c>
      <c r="R131" s="537"/>
    </row>
    <row r="132" spans="1:18" s="540" customFormat="1" ht="71.25" customHeight="1" x14ac:dyDescent="0.25">
      <c r="A132" s="106"/>
      <c r="B132" s="107" t="s">
        <v>527</v>
      </c>
      <c r="C132" s="370">
        <v>171433.27</v>
      </c>
      <c r="D132" s="109">
        <f t="shared" si="47"/>
        <v>171433.27</v>
      </c>
      <c r="E132" s="109">
        <v>162861.4</v>
      </c>
      <c r="F132" s="109">
        <v>8571.8700000000008</v>
      </c>
      <c r="G132" s="109">
        <v>0</v>
      </c>
      <c r="H132" s="109">
        <f t="shared" si="49"/>
        <v>8216.2000000000007</v>
      </c>
      <c r="I132" s="109">
        <v>7805.3801000000003</v>
      </c>
      <c r="J132" s="109">
        <v>410.81990000000002</v>
      </c>
      <c r="K132" s="109">
        <v>0</v>
      </c>
      <c r="L132" s="109">
        <f t="shared" ref="L132:L139" si="51">H132</f>
        <v>8216.2000000000007</v>
      </c>
      <c r="M132" s="109">
        <f t="shared" si="50"/>
        <v>7805.3801000000003</v>
      </c>
      <c r="N132" s="109">
        <f t="shared" si="48"/>
        <v>410.81990000000002</v>
      </c>
      <c r="O132" s="109">
        <f>K132</f>
        <v>0</v>
      </c>
      <c r="P132" s="369">
        <f t="shared" si="36"/>
        <v>4.8000000000000001E-2</v>
      </c>
      <c r="Q132" s="369">
        <f t="shared" si="37"/>
        <v>4.8000000000000001E-2</v>
      </c>
      <c r="R132" s="539"/>
    </row>
    <row r="133" spans="1:18" s="540" customFormat="1" ht="71.25" customHeight="1" x14ac:dyDescent="0.25">
      <c r="A133" s="106"/>
      <c r="B133" s="107" t="s">
        <v>528</v>
      </c>
      <c r="C133" s="370">
        <v>31740</v>
      </c>
      <c r="D133" s="109">
        <f t="shared" si="47"/>
        <v>31740</v>
      </c>
      <c r="E133" s="109">
        <v>30153</v>
      </c>
      <c r="F133" s="109">
        <v>1587</v>
      </c>
      <c r="G133" s="109">
        <v>0</v>
      </c>
      <c r="H133" s="109">
        <f t="shared" si="49"/>
        <v>31740</v>
      </c>
      <c r="I133" s="109">
        <v>30153</v>
      </c>
      <c r="J133" s="109">
        <v>1587</v>
      </c>
      <c r="K133" s="109">
        <v>0</v>
      </c>
      <c r="L133" s="109">
        <f t="shared" si="51"/>
        <v>31740</v>
      </c>
      <c r="M133" s="109">
        <f t="shared" si="50"/>
        <v>30153</v>
      </c>
      <c r="N133" s="109">
        <f t="shared" si="48"/>
        <v>1587</v>
      </c>
      <c r="O133" s="109">
        <f>K133</f>
        <v>0</v>
      </c>
      <c r="P133" s="369">
        <f t="shared" si="36"/>
        <v>1</v>
      </c>
      <c r="Q133" s="369">
        <f t="shared" si="37"/>
        <v>1</v>
      </c>
      <c r="R133" s="539"/>
    </row>
    <row r="134" spans="1:18" s="540" customFormat="1" ht="80.25" customHeight="1" x14ac:dyDescent="0.25">
      <c r="A134" s="106"/>
      <c r="B134" s="107" t="s">
        <v>587</v>
      </c>
      <c r="C134" s="370">
        <v>5230</v>
      </c>
      <c r="D134" s="109">
        <f t="shared" si="47"/>
        <v>5230</v>
      </c>
      <c r="E134" s="109">
        <v>4968.4411</v>
      </c>
      <c r="F134" s="109">
        <v>261.55889999999999</v>
      </c>
      <c r="G134" s="109">
        <v>0</v>
      </c>
      <c r="H134" s="109">
        <f t="shared" si="49"/>
        <v>0</v>
      </c>
      <c r="I134" s="109">
        <v>0</v>
      </c>
      <c r="J134" s="109">
        <v>0</v>
      </c>
      <c r="K134" s="109">
        <v>0</v>
      </c>
      <c r="L134" s="109">
        <f t="shared" si="51"/>
        <v>0</v>
      </c>
      <c r="M134" s="109">
        <f t="shared" si="50"/>
        <v>0</v>
      </c>
      <c r="N134" s="109">
        <f t="shared" si="48"/>
        <v>0</v>
      </c>
      <c r="O134" s="109">
        <f>K134</f>
        <v>0</v>
      </c>
      <c r="P134" s="369">
        <v>0</v>
      </c>
      <c r="Q134" s="369">
        <v>0</v>
      </c>
      <c r="R134" s="539"/>
    </row>
    <row r="135" spans="1:18" s="540" customFormat="1" ht="79.5" customHeight="1" x14ac:dyDescent="0.25">
      <c r="A135" s="106"/>
      <c r="B135" s="107" t="s">
        <v>588</v>
      </c>
      <c r="C135" s="370">
        <v>8180.2449999999999</v>
      </c>
      <c r="D135" s="109">
        <f t="shared" si="47"/>
        <v>8180.2449999999999</v>
      </c>
      <c r="E135" s="109">
        <v>7771.1838100000004</v>
      </c>
      <c r="F135" s="109">
        <v>409.06119000000001</v>
      </c>
      <c r="G135" s="109">
        <v>0</v>
      </c>
      <c r="H135" s="109">
        <f t="shared" si="49"/>
        <v>0</v>
      </c>
      <c r="I135" s="109">
        <v>0</v>
      </c>
      <c r="J135" s="109">
        <v>0</v>
      </c>
      <c r="K135" s="109">
        <v>0</v>
      </c>
      <c r="L135" s="109">
        <f t="shared" si="51"/>
        <v>0</v>
      </c>
      <c r="M135" s="109">
        <f t="shared" si="50"/>
        <v>0</v>
      </c>
      <c r="N135" s="109">
        <f t="shared" si="48"/>
        <v>0</v>
      </c>
      <c r="O135" s="109">
        <v>0</v>
      </c>
      <c r="P135" s="369">
        <v>0</v>
      </c>
      <c r="Q135" s="369">
        <v>0</v>
      </c>
      <c r="R135" s="539"/>
    </row>
    <row r="136" spans="1:18" s="540" customFormat="1" ht="55.5" customHeight="1" x14ac:dyDescent="0.25">
      <c r="A136" s="106"/>
      <c r="B136" s="107" t="s">
        <v>589</v>
      </c>
      <c r="C136" s="370">
        <v>18394.004199999999</v>
      </c>
      <c r="D136" s="109">
        <f t="shared" si="47"/>
        <v>18394.004199999999</v>
      </c>
      <c r="E136" s="109">
        <v>17474.237450000001</v>
      </c>
      <c r="F136" s="109">
        <v>919.76675</v>
      </c>
      <c r="G136" s="109">
        <v>0</v>
      </c>
      <c r="H136" s="109">
        <f t="shared" si="49"/>
        <v>18394.004199999999</v>
      </c>
      <c r="I136" s="109">
        <v>17474.237450000001</v>
      </c>
      <c r="J136" s="109">
        <v>919.76675</v>
      </c>
      <c r="K136" s="109">
        <v>0</v>
      </c>
      <c r="L136" s="109">
        <f t="shared" si="51"/>
        <v>18394.004199999999</v>
      </c>
      <c r="M136" s="109">
        <f t="shared" si="50"/>
        <v>17474.237450000001</v>
      </c>
      <c r="N136" s="109">
        <f t="shared" si="48"/>
        <v>919.76675</v>
      </c>
      <c r="O136" s="109">
        <v>0</v>
      </c>
      <c r="P136" s="369">
        <f t="shared" si="36"/>
        <v>1</v>
      </c>
      <c r="Q136" s="369">
        <f t="shared" si="37"/>
        <v>1</v>
      </c>
      <c r="R136" s="539"/>
    </row>
    <row r="137" spans="1:18" s="540" customFormat="1" ht="61.5" customHeight="1" x14ac:dyDescent="0.25">
      <c r="A137" s="106"/>
      <c r="B137" s="107" t="s">
        <v>590</v>
      </c>
      <c r="C137" s="370">
        <v>40431.146280000001</v>
      </c>
      <c r="D137" s="109">
        <f t="shared" si="47"/>
        <v>40431.146280000001</v>
      </c>
      <c r="E137" s="109">
        <v>38409.46499</v>
      </c>
      <c r="F137" s="109">
        <v>2021.68129</v>
      </c>
      <c r="G137" s="109">
        <v>0</v>
      </c>
      <c r="H137" s="109">
        <f t="shared" si="49"/>
        <v>38181.722269999998</v>
      </c>
      <c r="I137" s="109">
        <v>36272.519070000002</v>
      </c>
      <c r="J137" s="109">
        <v>1909.2031999999999</v>
      </c>
      <c r="K137" s="109">
        <v>0</v>
      </c>
      <c r="L137" s="109">
        <f t="shared" si="51"/>
        <v>38181.722269999998</v>
      </c>
      <c r="M137" s="109">
        <f t="shared" si="50"/>
        <v>36272.519070000002</v>
      </c>
      <c r="N137" s="109">
        <f t="shared" si="48"/>
        <v>1909.2031999999999</v>
      </c>
      <c r="O137" s="109">
        <f>K137</f>
        <v>0</v>
      </c>
      <c r="P137" s="369">
        <f t="shared" si="36"/>
        <v>0.94399999999999995</v>
      </c>
      <c r="Q137" s="369">
        <f t="shared" si="37"/>
        <v>0.94399999999999995</v>
      </c>
      <c r="R137" s="539"/>
    </row>
    <row r="138" spans="1:18" s="540" customFormat="1" ht="84" customHeight="1" x14ac:dyDescent="0.25">
      <c r="A138" s="106"/>
      <c r="B138" s="107" t="s">
        <v>725</v>
      </c>
      <c r="C138" s="370">
        <v>21078.003949999998</v>
      </c>
      <c r="D138" s="109">
        <f t="shared" si="47"/>
        <v>21078.003949999998</v>
      </c>
      <c r="E138" s="109">
        <v>20024.06726</v>
      </c>
      <c r="F138" s="109">
        <v>1053.93669</v>
      </c>
      <c r="G138" s="109">
        <v>0</v>
      </c>
      <c r="H138" s="109">
        <f t="shared" si="49"/>
        <v>13990.83728</v>
      </c>
      <c r="I138" s="109">
        <v>13291.295410000001</v>
      </c>
      <c r="J138" s="109">
        <v>699.54187000000002</v>
      </c>
      <c r="K138" s="109">
        <v>0</v>
      </c>
      <c r="L138" s="109">
        <f t="shared" si="51"/>
        <v>13990.83728</v>
      </c>
      <c r="M138" s="109">
        <f t="shared" si="50"/>
        <v>13291.295410000001</v>
      </c>
      <c r="N138" s="109">
        <f t="shared" si="48"/>
        <v>699.54187000000002</v>
      </c>
      <c r="O138" s="109">
        <v>0</v>
      </c>
      <c r="P138" s="369">
        <f t="shared" si="36"/>
        <v>0.66400000000000003</v>
      </c>
      <c r="Q138" s="369">
        <f t="shared" si="37"/>
        <v>0.66400000000000003</v>
      </c>
      <c r="R138" s="539"/>
    </row>
    <row r="139" spans="1:18" s="540" customFormat="1" ht="84" customHeight="1" x14ac:dyDescent="0.25">
      <c r="A139" s="106"/>
      <c r="B139" s="107" t="s">
        <v>763</v>
      </c>
      <c r="C139" s="370">
        <v>1572.66605</v>
      </c>
      <c r="D139" s="109">
        <f t="shared" si="47"/>
        <v>1572.66605</v>
      </c>
      <c r="E139" s="109">
        <v>1494.0327400000001</v>
      </c>
      <c r="F139" s="109">
        <v>78.633309999999994</v>
      </c>
      <c r="G139" s="109">
        <v>0</v>
      </c>
      <c r="H139" s="109">
        <f t="shared" si="49"/>
        <v>0</v>
      </c>
      <c r="I139" s="109">
        <v>0</v>
      </c>
      <c r="J139" s="109">
        <v>0</v>
      </c>
      <c r="K139" s="109">
        <v>0</v>
      </c>
      <c r="L139" s="109">
        <f t="shared" si="51"/>
        <v>0</v>
      </c>
      <c r="M139" s="109">
        <f t="shared" si="50"/>
        <v>0</v>
      </c>
      <c r="N139" s="109">
        <f t="shared" si="48"/>
        <v>0</v>
      </c>
      <c r="O139" s="109">
        <v>0</v>
      </c>
      <c r="P139" s="369">
        <v>0</v>
      </c>
      <c r="Q139" s="369">
        <v>0</v>
      </c>
      <c r="R139" s="539"/>
    </row>
    <row r="140" spans="1:18" s="540" customFormat="1" ht="59.25" customHeight="1" x14ac:dyDescent="0.25">
      <c r="A140" s="150" t="s">
        <v>529</v>
      </c>
      <c r="B140" s="151" t="s">
        <v>324</v>
      </c>
      <c r="C140" s="370">
        <f>C141</f>
        <v>2755.8768399999999</v>
      </c>
      <c r="D140" s="370">
        <f t="shared" ref="D140:O140" si="52">D141</f>
        <v>2755.8768399999999</v>
      </c>
      <c r="E140" s="370">
        <f t="shared" si="52"/>
        <v>0</v>
      </c>
      <c r="F140" s="370">
        <f t="shared" si="52"/>
        <v>2755.8768399999999</v>
      </c>
      <c r="G140" s="370">
        <f t="shared" si="52"/>
        <v>0</v>
      </c>
      <c r="H140" s="370">
        <f t="shared" si="52"/>
        <v>2755.8768399999999</v>
      </c>
      <c r="I140" s="370">
        <f t="shared" si="52"/>
        <v>0</v>
      </c>
      <c r="J140" s="370">
        <f t="shared" si="52"/>
        <v>2755.8768399999999</v>
      </c>
      <c r="K140" s="370">
        <f t="shared" si="52"/>
        <v>0</v>
      </c>
      <c r="L140" s="370">
        <f t="shared" si="52"/>
        <v>2755.8768399999999</v>
      </c>
      <c r="M140" s="370">
        <f t="shared" si="52"/>
        <v>0</v>
      </c>
      <c r="N140" s="370">
        <f t="shared" si="52"/>
        <v>2755.8768399999999</v>
      </c>
      <c r="O140" s="370">
        <f t="shared" si="52"/>
        <v>0</v>
      </c>
      <c r="P140" s="369">
        <f t="shared" si="36"/>
        <v>1</v>
      </c>
      <c r="Q140" s="369">
        <f t="shared" si="37"/>
        <v>1</v>
      </c>
      <c r="R140" s="539"/>
    </row>
    <row r="141" spans="1:18" s="540" customFormat="1" ht="54" customHeight="1" x14ac:dyDescent="0.25">
      <c r="A141" s="150"/>
      <c r="B141" s="151" t="s">
        <v>425</v>
      </c>
      <c r="C141" s="370">
        <v>2755.8768399999999</v>
      </c>
      <c r="D141" s="109">
        <f>F141</f>
        <v>2755.8768399999999</v>
      </c>
      <c r="E141" s="109">
        <v>0</v>
      </c>
      <c r="F141" s="109">
        <v>2755.8768399999999</v>
      </c>
      <c r="G141" s="109">
        <v>0</v>
      </c>
      <c r="H141" s="109">
        <f>J141</f>
        <v>2755.8768399999999</v>
      </c>
      <c r="I141" s="109">
        <v>0</v>
      </c>
      <c r="J141" s="109">
        <v>2755.8768399999999</v>
      </c>
      <c r="K141" s="109">
        <v>0</v>
      </c>
      <c r="L141" s="109">
        <f>N141</f>
        <v>2755.8768399999999</v>
      </c>
      <c r="M141" s="109">
        <v>0</v>
      </c>
      <c r="N141" s="109">
        <f>J141</f>
        <v>2755.8768399999999</v>
      </c>
      <c r="O141" s="109">
        <v>0</v>
      </c>
      <c r="P141" s="369">
        <f t="shared" si="36"/>
        <v>1</v>
      </c>
      <c r="Q141" s="369">
        <f t="shared" si="37"/>
        <v>1</v>
      </c>
      <c r="R141" s="539"/>
    </row>
    <row r="142" spans="1:18" s="535" customFormat="1" ht="64.5" hidden="1" customHeight="1" x14ac:dyDescent="0.25">
      <c r="A142" s="105" t="s">
        <v>104</v>
      </c>
      <c r="B142" s="108" t="s">
        <v>274</v>
      </c>
      <c r="C142" s="371">
        <f>C146+C147+C151+C152+C144+C143</f>
        <v>0</v>
      </c>
      <c r="D142" s="371">
        <f t="shared" ref="D142:O142" si="53">D146+D147+D151+D152+D144+D143</f>
        <v>0</v>
      </c>
      <c r="E142" s="371">
        <f t="shared" si="53"/>
        <v>0</v>
      </c>
      <c r="F142" s="371">
        <f t="shared" si="53"/>
        <v>0</v>
      </c>
      <c r="G142" s="371">
        <f t="shared" si="53"/>
        <v>0</v>
      </c>
      <c r="H142" s="371">
        <f t="shared" si="53"/>
        <v>0</v>
      </c>
      <c r="I142" s="371">
        <f t="shared" si="53"/>
        <v>0</v>
      </c>
      <c r="J142" s="371">
        <f t="shared" si="53"/>
        <v>0</v>
      </c>
      <c r="K142" s="371">
        <f t="shared" si="53"/>
        <v>0</v>
      </c>
      <c r="L142" s="371">
        <f t="shared" si="53"/>
        <v>0</v>
      </c>
      <c r="M142" s="371">
        <f t="shared" si="53"/>
        <v>0</v>
      </c>
      <c r="N142" s="371">
        <f t="shared" si="53"/>
        <v>0</v>
      </c>
      <c r="O142" s="371">
        <f t="shared" si="53"/>
        <v>0</v>
      </c>
      <c r="P142" s="369" t="e">
        <f t="shared" si="36"/>
        <v>#DIV/0!</v>
      </c>
      <c r="Q142" s="369" t="e">
        <f t="shared" si="37"/>
        <v>#DIV/0!</v>
      </c>
      <c r="R142" s="534"/>
    </row>
    <row r="143" spans="1:18" s="535" customFormat="1" ht="64.5" hidden="1" customHeight="1" x14ac:dyDescent="0.25">
      <c r="A143" s="106" t="s">
        <v>105</v>
      </c>
      <c r="B143" s="107" t="s">
        <v>530</v>
      </c>
      <c r="C143" s="370">
        <v>0</v>
      </c>
      <c r="D143" s="370">
        <f>E143+F143+G143</f>
        <v>0</v>
      </c>
      <c r="E143" s="370">
        <v>0</v>
      </c>
      <c r="F143" s="370">
        <v>0</v>
      </c>
      <c r="G143" s="370">
        <v>0</v>
      </c>
      <c r="H143" s="370">
        <f>I143</f>
        <v>0</v>
      </c>
      <c r="I143" s="370">
        <v>0</v>
      </c>
      <c r="J143" s="370">
        <v>0</v>
      </c>
      <c r="K143" s="370">
        <v>0</v>
      </c>
      <c r="L143" s="370">
        <f t="shared" ref="L143:O153" si="54">H143</f>
        <v>0</v>
      </c>
      <c r="M143" s="370">
        <f t="shared" si="54"/>
        <v>0</v>
      </c>
      <c r="N143" s="370">
        <f t="shared" si="54"/>
        <v>0</v>
      </c>
      <c r="O143" s="370">
        <f t="shared" si="54"/>
        <v>0</v>
      </c>
      <c r="P143" s="369" t="e">
        <f t="shared" si="36"/>
        <v>#DIV/0!</v>
      </c>
      <c r="Q143" s="369" t="e">
        <f t="shared" si="37"/>
        <v>#DIV/0!</v>
      </c>
      <c r="R143" s="534"/>
    </row>
    <row r="144" spans="1:18" s="535" customFormat="1" ht="64.5" hidden="1" customHeight="1" x14ac:dyDescent="0.25">
      <c r="A144" s="106" t="s">
        <v>107</v>
      </c>
      <c r="B144" s="107" t="s">
        <v>531</v>
      </c>
      <c r="C144" s="370">
        <v>0</v>
      </c>
      <c r="D144" s="370">
        <f>E144+F144+G144</f>
        <v>0</v>
      </c>
      <c r="E144" s="370">
        <v>0</v>
      </c>
      <c r="F144" s="370">
        <v>0</v>
      </c>
      <c r="G144" s="370">
        <v>0</v>
      </c>
      <c r="H144" s="370">
        <f>J144</f>
        <v>0</v>
      </c>
      <c r="I144" s="370">
        <v>0</v>
      </c>
      <c r="J144" s="370">
        <v>0</v>
      </c>
      <c r="K144" s="370">
        <v>0</v>
      </c>
      <c r="L144" s="370">
        <f t="shared" si="54"/>
        <v>0</v>
      </c>
      <c r="M144" s="370">
        <f t="shared" si="54"/>
        <v>0</v>
      </c>
      <c r="N144" s="370">
        <f t="shared" si="54"/>
        <v>0</v>
      </c>
      <c r="O144" s="370">
        <f t="shared" si="54"/>
        <v>0</v>
      </c>
      <c r="P144" s="369" t="e">
        <f t="shared" si="36"/>
        <v>#DIV/0!</v>
      </c>
      <c r="Q144" s="369" t="e">
        <f t="shared" si="37"/>
        <v>#DIV/0!</v>
      </c>
      <c r="R144" s="534"/>
    </row>
    <row r="145" spans="1:18" s="535" customFormat="1" ht="64.5" hidden="1" customHeight="1" x14ac:dyDescent="0.25">
      <c r="A145" s="106"/>
      <c r="B145" s="107" t="s">
        <v>345</v>
      </c>
      <c r="C145" s="370">
        <v>0</v>
      </c>
      <c r="D145" s="370">
        <f>E145+F145+G145</f>
        <v>0</v>
      </c>
      <c r="E145" s="370">
        <v>0</v>
      </c>
      <c r="F145" s="370">
        <v>0</v>
      </c>
      <c r="G145" s="370">
        <v>0</v>
      </c>
      <c r="H145" s="370">
        <f>I145+J145+K145</f>
        <v>0</v>
      </c>
      <c r="I145" s="370">
        <f>I143</f>
        <v>0</v>
      </c>
      <c r="J145" s="370">
        <f>J144</f>
        <v>0</v>
      </c>
      <c r="K145" s="370">
        <v>0</v>
      </c>
      <c r="L145" s="370">
        <f t="shared" si="54"/>
        <v>0</v>
      </c>
      <c r="M145" s="370">
        <f t="shared" si="54"/>
        <v>0</v>
      </c>
      <c r="N145" s="370">
        <f t="shared" si="54"/>
        <v>0</v>
      </c>
      <c r="O145" s="370">
        <f t="shared" si="54"/>
        <v>0</v>
      </c>
      <c r="P145" s="369" t="e">
        <f t="shared" si="36"/>
        <v>#DIV/0!</v>
      </c>
      <c r="Q145" s="369" t="e">
        <f t="shared" si="37"/>
        <v>#DIV/0!</v>
      </c>
      <c r="R145" s="534"/>
    </row>
    <row r="146" spans="1:18" s="535" customFormat="1" ht="64.5" hidden="1" customHeight="1" x14ac:dyDescent="0.25">
      <c r="A146" s="106" t="s">
        <v>346</v>
      </c>
      <c r="B146" s="107" t="s">
        <v>347</v>
      </c>
      <c r="C146" s="370">
        <v>0</v>
      </c>
      <c r="D146" s="109">
        <f t="shared" ref="D146:D151" si="55">E146+F146</f>
        <v>0</v>
      </c>
      <c r="E146" s="109">
        <v>0</v>
      </c>
      <c r="F146" s="109">
        <v>0</v>
      </c>
      <c r="G146" s="109">
        <v>0</v>
      </c>
      <c r="H146" s="109">
        <f>I146</f>
        <v>0</v>
      </c>
      <c r="I146" s="109">
        <v>0</v>
      </c>
      <c r="J146" s="109">
        <v>0</v>
      </c>
      <c r="K146" s="109">
        <v>0</v>
      </c>
      <c r="L146" s="109">
        <f>M146</f>
        <v>0</v>
      </c>
      <c r="M146" s="109">
        <f t="shared" si="54"/>
        <v>0</v>
      </c>
      <c r="N146" s="109">
        <f t="shared" si="54"/>
        <v>0</v>
      </c>
      <c r="O146" s="109">
        <v>0</v>
      </c>
      <c r="P146" s="369" t="e">
        <f t="shared" si="36"/>
        <v>#DIV/0!</v>
      </c>
      <c r="Q146" s="369" t="e">
        <f t="shared" si="37"/>
        <v>#DIV/0!</v>
      </c>
      <c r="R146" s="534"/>
    </row>
    <row r="147" spans="1:18" s="535" customFormat="1" ht="64.5" hidden="1" customHeight="1" x14ac:dyDescent="0.25">
      <c r="A147" s="106" t="s">
        <v>117</v>
      </c>
      <c r="B147" s="107" t="s">
        <v>348</v>
      </c>
      <c r="C147" s="370">
        <v>0</v>
      </c>
      <c r="D147" s="109">
        <f t="shared" si="55"/>
        <v>0</v>
      </c>
      <c r="E147" s="109">
        <v>0</v>
      </c>
      <c r="F147" s="109">
        <v>0</v>
      </c>
      <c r="G147" s="109">
        <v>0</v>
      </c>
      <c r="H147" s="109">
        <f t="shared" ref="H147:H153" si="56">I147+J147</f>
        <v>0</v>
      </c>
      <c r="I147" s="109">
        <v>0</v>
      </c>
      <c r="J147" s="109">
        <v>0</v>
      </c>
      <c r="K147" s="109">
        <v>0</v>
      </c>
      <c r="L147" s="109">
        <f t="shared" ref="L147:L153" si="57">M147+N147</f>
        <v>0</v>
      </c>
      <c r="M147" s="109">
        <f t="shared" si="54"/>
        <v>0</v>
      </c>
      <c r="N147" s="109">
        <f t="shared" si="54"/>
        <v>0</v>
      </c>
      <c r="O147" s="109">
        <v>0</v>
      </c>
      <c r="P147" s="369" t="e">
        <f t="shared" si="36"/>
        <v>#DIV/0!</v>
      </c>
      <c r="Q147" s="369" t="e">
        <f t="shared" si="37"/>
        <v>#DIV/0!</v>
      </c>
      <c r="R147" s="534"/>
    </row>
    <row r="148" spans="1:18" s="535" customFormat="1" ht="64.5" hidden="1" customHeight="1" x14ac:dyDescent="0.25">
      <c r="A148" s="106"/>
      <c r="B148" s="107" t="s">
        <v>276</v>
      </c>
      <c r="C148" s="370">
        <v>0</v>
      </c>
      <c r="D148" s="109">
        <f t="shared" si="55"/>
        <v>0</v>
      </c>
      <c r="E148" s="109">
        <v>0</v>
      </c>
      <c r="F148" s="109">
        <v>0</v>
      </c>
      <c r="G148" s="109">
        <v>0</v>
      </c>
      <c r="H148" s="109">
        <f t="shared" si="56"/>
        <v>0</v>
      </c>
      <c r="I148" s="109">
        <v>0</v>
      </c>
      <c r="J148" s="109">
        <v>0</v>
      </c>
      <c r="K148" s="109">
        <v>0</v>
      </c>
      <c r="L148" s="109">
        <f t="shared" si="57"/>
        <v>0</v>
      </c>
      <c r="M148" s="109">
        <f t="shared" si="54"/>
        <v>0</v>
      </c>
      <c r="N148" s="109">
        <f t="shared" si="54"/>
        <v>0</v>
      </c>
      <c r="O148" s="109">
        <v>0</v>
      </c>
      <c r="P148" s="369" t="e">
        <f t="shared" si="36"/>
        <v>#DIV/0!</v>
      </c>
      <c r="Q148" s="369" t="e">
        <f t="shared" si="37"/>
        <v>#DIV/0!</v>
      </c>
      <c r="R148" s="534"/>
    </row>
    <row r="149" spans="1:18" s="535" customFormat="1" ht="64.5" hidden="1" customHeight="1" x14ac:dyDescent="0.25">
      <c r="A149" s="106"/>
      <c r="B149" s="107" t="s">
        <v>532</v>
      </c>
      <c r="C149" s="370">
        <f>C147+C146</f>
        <v>0</v>
      </c>
      <c r="D149" s="109">
        <f t="shared" si="55"/>
        <v>0</v>
      </c>
      <c r="E149" s="109">
        <v>0</v>
      </c>
      <c r="F149" s="109">
        <v>0</v>
      </c>
      <c r="G149" s="109">
        <v>0</v>
      </c>
      <c r="H149" s="109">
        <f t="shared" si="56"/>
        <v>0</v>
      </c>
      <c r="I149" s="109">
        <f>I146</f>
        <v>0</v>
      </c>
      <c r="J149" s="109">
        <f>J147</f>
        <v>0</v>
      </c>
      <c r="K149" s="109">
        <v>0</v>
      </c>
      <c r="L149" s="109">
        <f t="shared" si="57"/>
        <v>0</v>
      </c>
      <c r="M149" s="109">
        <f t="shared" si="54"/>
        <v>0</v>
      </c>
      <c r="N149" s="109">
        <f t="shared" si="54"/>
        <v>0</v>
      </c>
      <c r="O149" s="109">
        <v>0</v>
      </c>
      <c r="P149" s="369" t="e">
        <f t="shared" si="36"/>
        <v>#DIV/0!</v>
      </c>
      <c r="Q149" s="369" t="e">
        <f t="shared" si="37"/>
        <v>#DIV/0!</v>
      </c>
      <c r="R149" s="534"/>
    </row>
    <row r="150" spans="1:18" s="535" customFormat="1" ht="64.5" hidden="1" customHeight="1" x14ac:dyDescent="0.25">
      <c r="A150" s="106"/>
      <c r="B150" s="107" t="s">
        <v>276</v>
      </c>
      <c r="C150" s="370">
        <v>0</v>
      </c>
      <c r="D150" s="109">
        <f t="shared" si="55"/>
        <v>0</v>
      </c>
      <c r="E150" s="109">
        <v>0</v>
      </c>
      <c r="F150" s="109">
        <v>0</v>
      </c>
      <c r="G150" s="109">
        <v>0</v>
      </c>
      <c r="H150" s="109">
        <f t="shared" si="56"/>
        <v>0</v>
      </c>
      <c r="I150" s="109">
        <v>0</v>
      </c>
      <c r="J150" s="109">
        <v>0</v>
      </c>
      <c r="K150" s="109">
        <v>0</v>
      </c>
      <c r="L150" s="109">
        <f t="shared" si="57"/>
        <v>0</v>
      </c>
      <c r="M150" s="109">
        <f t="shared" si="54"/>
        <v>0</v>
      </c>
      <c r="N150" s="109">
        <f t="shared" si="54"/>
        <v>0</v>
      </c>
      <c r="O150" s="109">
        <v>0</v>
      </c>
      <c r="P150" s="369" t="e">
        <f t="shared" si="36"/>
        <v>#DIV/0!</v>
      </c>
      <c r="Q150" s="369" t="e">
        <f t="shared" si="37"/>
        <v>#DIV/0!</v>
      </c>
      <c r="R150" s="534"/>
    </row>
    <row r="151" spans="1:18" s="535" customFormat="1" ht="64.5" hidden="1" customHeight="1" x14ac:dyDescent="0.25">
      <c r="A151" s="106" t="s">
        <v>346</v>
      </c>
      <c r="B151" s="107" t="s">
        <v>347</v>
      </c>
      <c r="C151" s="370">
        <v>0</v>
      </c>
      <c r="D151" s="109">
        <f t="shared" si="55"/>
        <v>0</v>
      </c>
      <c r="E151" s="109">
        <v>0</v>
      </c>
      <c r="F151" s="109">
        <v>0</v>
      </c>
      <c r="G151" s="109">
        <v>0</v>
      </c>
      <c r="H151" s="109">
        <f t="shared" si="56"/>
        <v>0</v>
      </c>
      <c r="I151" s="109">
        <f>I153</f>
        <v>0</v>
      </c>
      <c r="J151" s="109">
        <v>0</v>
      </c>
      <c r="K151" s="109">
        <v>0</v>
      </c>
      <c r="L151" s="109">
        <f t="shared" si="57"/>
        <v>0</v>
      </c>
      <c r="M151" s="109">
        <f t="shared" si="54"/>
        <v>0</v>
      </c>
      <c r="N151" s="109">
        <f t="shared" si="54"/>
        <v>0</v>
      </c>
      <c r="O151" s="109">
        <v>0</v>
      </c>
      <c r="P151" s="369" t="e">
        <f t="shared" si="36"/>
        <v>#DIV/0!</v>
      </c>
      <c r="Q151" s="369" t="e">
        <f t="shared" si="37"/>
        <v>#DIV/0!</v>
      </c>
      <c r="R151" s="534"/>
    </row>
    <row r="152" spans="1:18" s="535" customFormat="1" ht="64.5" hidden="1" customHeight="1" x14ac:dyDescent="0.25">
      <c r="A152" s="106" t="s">
        <v>117</v>
      </c>
      <c r="B152" s="107" t="s">
        <v>348</v>
      </c>
      <c r="C152" s="370">
        <v>0</v>
      </c>
      <c r="D152" s="109">
        <v>0</v>
      </c>
      <c r="E152" s="109">
        <v>0</v>
      </c>
      <c r="F152" s="109">
        <v>0</v>
      </c>
      <c r="G152" s="109">
        <v>0</v>
      </c>
      <c r="H152" s="109">
        <f t="shared" si="56"/>
        <v>0</v>
      </c>
      <c r="I152" s="109">
        <v>0</v>
      </c>
      <c r="J152" s="109">
        <f>J153</f>
        <v>0</v>
      </c>
      <c r="K152" s="109">
        <v>0</v>
      </c>
      <c r="L152" s="109">
        <f t="shared" si="57"/>
        <v>0</v>
      </c>
      <c r="M152" s="109">
        <f t="shared" si="54"/>
        <v>0</v>
      </c>
      <c r="N152" s="109">
        <f t="shared" si="54"/>
        <v>0</v>
      </c>
      <c r="O152" s="109">
        <v>0</v>
      </c>
      <c r="P152" s="369" t="e">
        <f t="shared" si="36"/>
        <v>#DIV/0!</v>
      </c>
      <c r="Q152" s="369" t="e">
        <f t="shared" si="37"/>
        <v>#DIV/0!</v>
      </c>
      <c r="R152" s="534"/>
    </row>
    <row r="153" spans="1:18" s="535" customFormat="1" ht="64.5" hidden="1" customHeight="1" x14ac:dyDescent="0.25">
      <c r="A153" s="106"/>
      <c r="B153" s="107" t="s">
        <v>349</v>
      </c>
      <c r="C153" s="370">
        <f>C151+C152</f>
        <v>0</v>
      </c>
      <c r="D153" s="109">
        <f>E153+F153</f>
        <v>0</v>
      </c>
      <c r="E153" s="109">
        <v>0</v>
      </c>
      <c r="F153" s="109">
        <v>0</v>
      </c>
      <c r="G153" s="109">
        <v>0</v>
      </c>
      <c r="H153" s="109">
        <f t="shared" si="56"/>
        <v>0</v>
      </c>
      <c r="I153" s="109">
        <v>0</v>
      </c>
      <c r="J153" s="109">
        <v>0</v>
      </c>
      <c r="K153" s="109">
        <v>0</v>
      </c>
      <c r="L153" s="109">
        <f t="shared" si="57"/>
        <v>0</v>
      </c>
      <c r="M153" s="109">
        <f t="shared" si="54"/>
        <v>0</v>
      </c>
      <c r="N153" s="109">
        <f t="shared" si="54"/>
        <v>0</v>
      </c>
      <c r="O153" s="109">
        <v>0</v>
      </c>
      <c r="P153" s="369" t="e">
        <f t="shared" si="36"/>
        <v>#DIV/0!</v>
      </c>
      <c r="Q153" s="369" t="e">
        <f t="shared" si="37"/>
        <v>#DIV/0!</v>
      </c>
      <c r="R153" s="534"/>
    </row>
    <row r="154" spans="1:18" s="535" customFormat="1" ht="64.5" customHeight="1" x14ac:dyDescent="0.25">
      <c r="A154" s="106" t="s">
        <v>764</v>
      </c>
      <c r="B154" s="107" t="s">
        <v>484</v>
      </c>
      <c r="C154" s="370">
        <f>C155</f>
        <v>202.809</v>
      </c>
      <c r="D154" s="370">
        <f t="shared" ref="D154:O154" si="58">D155</f>
        <v>202.809</v>
      </c>
      <c r="E154" s="370">
        <f t="shared" si="58"/>
        <v>0</v>
      </c>
      <c r="F154" s="370">
        <f t="shared" si="58"/>
        <v>202.809</v>
      </c>
      <c r="G154" s="370">
        <f t="shared" si="58"/>
        <v>0</v>
      </c>
      <c r="H154" s="370">
        <f t="shared" si="58"/>
        <v>202.809</v>
      </c>
      <c r="I154" s="370">
        <f t="shared" si="58"/>
        <v>0</v>
      </c>
      <c r="J154" s="370">
        <f t="shared" si="58"/>
        <v>202.809</v>
      </c>
      <c r="K154" s="370">
        <f t="shared" si="58"/>
        <v>0</v>
      </c>
      <c r="L154" s="370">
        <f t="shared" si="58"/>
        <v>202.809</v>
      </c>
      <c r="M154" s="370">
        <f t="shared" si="58"/>
        <v>0</v>
      </c>
      <c r="N154" s="370">
        <f t="shared" si="58"/>
        <v>202.809</v>
      </c>
      <c r="O154" s="370">
        <f t="shared" si="58"/>
        <v>0</v>
      </c>
      <c r="P154" s="369">
        <f t="shared" si="36"/>
        <v>1</v>
      </c>
      <c r="Q154" s="369">
        <f t="shared" si="37"/>
        <v>1</v>
      </c>
      <c r="R154" s="534"/>
    </row>
    <row r="155" spans="1:18" s="535" customFormat="1" ht="64.5" customHeight="1" x14ac:dyDescent="0.25">
      <c r="A155" s="106"/>
      <c r="B155" s="107" t="s">
        <v>308</v>
      </c>
      <c r="C155" s="370">
        <v>202.809</v>
      </c>
      <c r="D155" s="109">
        <f>F155</f>
        <v>202.809</v>
      </c>
      <c r="E155" s="109">
        <v>0</v>
      </c>
      <c r="F155" s="109">
        <v>202.809</v>
      </c>
      <c r="G155" s="109">
        <v>0</v>
      </c>
      <c r="H155" s="109">
        <f>J155</f>
        <v>202.809</v>
      </c>
      <c r="I155" s="109">
        <v>0</v>
      </c>
      <c r="J155" s="109">
        <v>202.809</v>
      </c>
      <c r="K155" s="109">
        <v>0</v>
      </c>
      <c r="L155" s="109">
        <f>N155</f>
        <v>202.809</v>
      </c>
      <c r="M155" s="109">
        <v>0</v>
      </c>
      <c r="N155" s="109">
        <v>202.809</v>
      </c>
      <c r="O155" s="109">
        <v>0</v>
      </c>
      <c r="P155" s="369">
        <f t="shared" si="36"/>
        <v>1</v>
      </c>
      <c r="Q155" s="369">
        <f t="shared" si="37"/>
        <v>1</v>
      </c>
      <c r="R155" s="534"/>
    </row>
    <row r="156" spans="1:18" s="540" customFormat="1" ht="92.25" customHeight="1" x14ac:dyDescent="0.25">
      <c r="A156" s="152" t="s">
        <v>118</v>
      </c>
      <c r="B156" s="153" t="s">
        <v>319</v>
      </c>
      <c r="C156" s="371">
        <f>C157</f>
        <v>204256.28964</v>
      </c>
      <c r="D156" s="371">
        <f t="shared" ref="D156:O157" si="59">D157</f>
        <v>204256.28964</v>
      </c>
      <c r="E156" s="371">
        <f t="shared" si="59"/>
        <v>0</v>
      </c>
      <c r="F156" s="371">
        <f t="shared" si="59"/>
        <v>204256.28964</v>
      </c>
      <c r="G156" s="371">
        <f t="shared" si="59"/>
        <v>0</v>
      </c>
      <c r="H156" s="371">
        <f t="shared" si="59"/>
        <v>200598.43119999999</v>
      </c>
      <c r="I156" s="371">
        <f t="shared" si="59"/>
        <v>0</v>
      </c>
      <c r="J156" s="371">
        <f t="shared" si="59"/>
        <v>200598.43119999999</v>
      </c>
      <c r="K156" s="371">
        <f t="shared" si="59"/>
        <v>0</v>
      </c>
      <c r="L156" s="371">
        <f t="shared" si="59"/>
        <v>200598.43119999999</v>
      </c>
      <c r="M156" s="371">
        <f t="shared" si="59"/>
        <v>0</v>
      </c>
      <c r="N156" s="371">
        <f t="shared" si="59"/>
        <v>200598.43119999999</v>
      </c>
      <c r="O156" s="371">
        <f t="shared" si="59"/>
        <v>0</v>
      </c>
      <c r="P156" s="368">
        <f t="shared" si="36"/>
        <v>0.98199999999999998</v>
      </c>
      <c r="Q156" s="368">
        <f t="shared" si="37"/>
        <v>0.98199999999999998</v>
      </c>
      <c r="R156" s="539"/>
    </row>
    <row r="157" spans="1:18" s="540" customFormat="1" ht="64.5" customHeight="1" x14ac:dyDescent="0.25">
      <c r="A157" s="154" t="s">
        <v>275</v>
      </c>
      <c r="B157" s="151" t="s">
        <v>308</v>
      </c>
      <c r="C157" s="370">
        <f>C158</f>
        <v>204256.28964</v>
      </c>
      <c r="D157" s="370">
        <f t="shared" si="59"/>
        <v>204256.28964</v>
      </c>
      <c r="E157" s="370">
        <f t="shared" si="59"/>
        <v>0</v>
      </c>
      <c r="F157" s="370">
        <f t="shared" si="59"/>
        <v>204256.28964</v>
      </c>
      <c r="G157" s="370">
        <f t="shared" si="59"/>
        <v>0</v>
      </c>
      <c r="H157" s="370">
        <f t="shared" si="59"/>
        <v>200598.43119999999</v>
      </c>
      <c r="I157" s="370">
        <f t="shared" si="59"/>
        <v>0</v>
      </c>
      <c r="J157" s="370">
        <f t="shared" si="59"/>
        <v>200598.43119999999</v>
      </c>
      <c r="K157" s="370">
        <f t="shared" si="59"/>
        <v>0</v>
      </c>
      <c r="L157" s="370">
        <f t="shared" si="59"/>
        <v>200598.43119999999</v>
      </c>
      <c r="M157" s="370">
        <f t="shared" si="59"/>
        <v>0</v>
      </c>
      <c r="N157" s="370">
        <f t="shared" si="59"/>
        <v>200598.43119999999</v>
      </c>
      <c r="O157" s="370">
        <f t="shared" si="59"/>
        <v>0</v>
      </c>
      <c r="P157" s="369">
        <f t="shared" si="36"/>
        <v>0.98199999999999998</v>
      </c>
      <c r="Q157" s="369">
        <f t="shared" si="37"/>
        <v>0.98199999999999998</v>
      </c>
      <c r="R157" s="539"/>
    </row>
    <row r="158" spans="1:18" s="540" customFormat="1" ht="64.5" customHeight="1" x14ac:dyDescent="0.25">
      <c r="A158" s="152"/>
      <c r="B158" s="151" t="s">
        <v>308</v>
      </c>
      <c r="C158" s="370">
        <v>204256.28964</v>
      </c>
      <c r="D158" s="109">
        <f>E158+F158</f>
        <v>204256.28964</v>
      </c>
      <c r="E158" s="109">
        <v>0</v>
      </c>
      <c r="F158" s="109">
        <v>204256.28964</v>
      </c>
      <c r="G158" s="109">
        <v>0</v>
      </c>
      <c r="H158" s="109">
        <f>I158+J158</f>
        <v>200598.43119999999</v>
      </c>
      <c r="I158" s="109">
        <v>0</v>
      </c>
      <c r="J158" s="109">
        <v>200598.43119999999</v>
      </c>
      <c r="K158" s="109">
        <v>0</v>
      </c>
      <c r="L158" s="109">
        <f>M158+N158</f>
        <v>200598.43119999999</v>
      </c>
      <c r="M158" s="109">
        <v>0</v>
      </c>
      <c r="N158" s="109">
        <f>J158</f>
        <v>200598.43119999999</v>
      </c>
      <c r="O158" s="109">
        <v>0</v>
      </c>
      <c r="P158" s="369">
        <f t="shared" ref="P158:P166" si="60">H158/D158</f>
        <v>0.98199999999999998</v>
      </c>
      <c r="Q158" s="369">
        <f t="shared" ref="Q158:Q166" si="61">L158/D158</f>
        <v>0.98199999999999998</v>
      </c>
      <c r="R158" s="539"/>
    </row>
    <row r="159" spans="1:18" s="553" customFormat="1" ht="64.5" customHeight="1" x14ac:dyDescent="0.25">
      <c r="A159" s="152" t="s">
        <v>591</v>
      </c>
      <c r="B159" s="153" t="s">
        <v>592</v>
      </c>
      <c r="C159" s="371">
        <f>C160+C162+C161+C165</f>
        <v>52801.558199999999</v>
      </c>
      <c r="D159" s="371">
        <f t="shared" ref="D159:O159" si="62">D160+D162+D161+D165</f>
        <v>52801.558199999999</v>
      </c>
      <c r="E159" s="371">
        <f t="shared" si="62"/>
        <v>0</v>
      </c>
      <c r="F159" s="371">
        <f t="shared" si="62"/>
        <v>52801.558199999999</v>
      </c>
      <c r="G159" s="371">
        <f t="shared" si="62"/>
        <v>0</v>
      </c>
      <c r="H159" s="371">
        <f t="shared" si="62"/>
        <v>47573.430869999997</v>
      </c>
      <c r="I159" s="371">
        <f t="shared" si="62"/>
        <v>0</v>
      </c>
      <c r="J159" s="371">
        <f t="shared" si="62"/>
        <v>47573.430869999997</v>
      </c>
      <c r="K159" s="371">
        <f t="shared" si="62"/>
        <v>0</v>
      </c>
      <c r="L159" s="371">
        <f t="shared" si="62"/>
        <v>47573.430869999997</v>
      </c>
      <c r="M159" s="371">
        <f t="shared" si="62"/>
        <v>0</v>
      </c>
      <c r="N159" s="371">
        <f t="shared" si="62"/>
        <v>47573.430869999997</v>
      </c>
      <c r="O159" s="371">
        <f t="shared" si="62"/>
        <v>0</v>
      </c>
      <c r="P159" s="368">
        <f t="shared" si="60"/>
        <v>0.90100000000000002</v>
      </c>
      <c r="Q159" s="368">
        <f t="shared" si="61"/>
        <v>0.90100000000000002</v>
      </c>
      <c r="R159" s="552"/>
    </row>
    <row r="160" spans="1:18" s="555" customFormat="1" ht="64.5" customHeight="1" x14ac:dyDescent="0.25">
      <c r="A160" s="154" t="s">
        <v>593</v>
      </c>
      <c r="B160" s="151" t="s">
        <v>594</v>
      </c>
      <c r="C160" s="370">
        <v>21731.51223</v>
      </c>
      <c r="D160" s="109">
        <f t="shared" ref="D160:D166" si="63">F160</f>
        <v>21731.51223</v>
      </c>
      <c r="E160" s="109">
        <v>0</v>
      </c>
      <c r="F160" s="109">
        <v>21731.51223</v>
      </c>
      <c r="G160" s="109">
        <v>0</v>
      </c>
      <c r="H160" s="109">
        <f t="shared" ref="H160:H166" si="64">J160</f>
        <v>20597.489529999999</v>
      </c>
      <c r="I160" s="109">
        <v>0</v>
      </c>
      <c r="J160" s="109">
        <v>20597.489529999999</v>
      </c>
      <c r="K160" s="109">
        <v>0</v>
      </c>
      <c r="L160" s="109">
        <f t="shared" ref="L160:L166" si="65">N160</f>
        <v>20597.489529999999</v>
      </c>
      <c r="M160" s="109">
        <v>0</v>
      </c>
      <c r="N160" s="109">
        <f>J160</f>
        <v>20597.489529999999</v>
      </c>
      <c r="O160" s="109">
        <v>0</v>
      </c>
      <c r="P160" s="369">
        <f t="shared" si="60"/>
        <v>0.94799999999999995</v>
      </c>
      <c r="Q160" s="369">
        <f t="shared" si="61"/>
        <v>0.94799999999999995</v>
      </c>
      <c r="R160" s="554"/>
    </row>
    <row r="161" spans="1:18" s="555" customFormat="1" ht="64.5" customHeight="1" x14ac:dyDescent="0.25">
      <c r="A161" s="154" t="s">
        <v>595</v>
      </c>
      <c r="B161" s="151" t="s">
        <v>668</v>
      </c>
      <c r="C161" s="370">
        <v>22211.613000000001</v>
      </c>
      <c r="D161" s="109">
        <f t="shared" si="63"/>
        <v>22211.613000000001</v>
      </c>
      <c r="E161" s="109">
        <v>0</v>
      </c>
      <c r="F161" s="109">
        <v>22211.613000000001</v>
      </c>
      <c r="G161" s="109">
        <v>0</v>
      </c>
      <c r="H161" s="109">
        <f t="shared" si="64"/>
        <v>22211.613000000001</v>
      </c>
      <c r="I161" s="109">
        <v>0</v>
      </c>
      <c r="J161" s="109">
        <v>22211.613000000001</v>
      </c>
      <c r="K161" s="109">
        <v>0</v>
      </c>
      <c r="L161" s="109">
        <f t="shared" si="65"/>
        <v>22211.613000000001</v>
      </c>
      <c r="M161" s="109">
        <v>0</v>
      </c>
      <c r="N161" s="109">
        <f>J161</f>
        <v>22211.613000000001</v>
      </c>
      <c r="O161" s="109">
        <v>0</v>
      </c>
      <c r="P161" s="369">
        <f t="shared" si="60"/>
        <v>1</v>
      </c>
      <c r="Q161" s="369">
        <f t="shared" si="61"/>
        <v>1</v>
      </c>
      <c r="R161" s="554"/>
    </row>
    <row r="162" spans="1:18" s="555" customFormat="1" ht="64.5" customHeight="1" x14ac:dyDescent="0.25">
      <c r="A162" s="154" t="s">
        <v>669</v>
      </c>
      <c r="B162" s="151" t="s">
        <v>596</v>
      </c>
      <c r="C162" s="370">
        <f>C163+C164</f>
        <v>3913.7042000000001</v>
      </c>
      <c r="D162" s="370">
        <f t="shared" ref="D162:O162" si="66">D163+D164</f>
        <v>3913.7042000000001</v>
      </c>
      <c r="E162" s="370">
        <f t="shared" si="66"/>
        <v>0</v>
      </c>
      <c r="F162" s="370">
        <f t="shared" si="66"/>
        <v>3913.7042000000001</v>
      </c>
      <c r="G162" s="370">
        <f t="shared" si="66"/>
        <v>0</v>
      </c>
      <c r="H162" s="370">
        <f t="shared" si="66"/>
        <v>0</v>
      </c>
      <c r="I162" s="370">
        <f t="shared" si="66"/>
        <v>0</v>
      </c>
      <c r="J162" s="370">
        <f t="shared" si="66"/>
        <v>0</v>
      </c>
      <c r="K162" s="370">
        <f t="shared" si="66"/>
        <v>0</v>
      </c>
      <c r="L162" s="370">
        <f t="shared" si="66"/>
        <v>0</v>
      </c>
      <c r="M162" s="370">
        <f t="shared" si="66"/>
        <v>0</v>
      </c>
      <c r="N162" s="370">
        <f t="shared" si="66"/>
        <v>0</v>
      </c>
      <c r="O162" s="370">
        <f t="shared" si="66"/>
        <v>0</v>
      </c>
      <c r="P162" s="369">
        <f t="shared" si="60"/>
        <v>0</v>
      </c>
      <c r="Q162" s="369">
        <f t="shared" si="61"/>
        <v>0</v>
      </c>
      <c r="R162" s="554"/>
    </row>
    <row r="163" spans="1:18" s="555" customFormat="1" ht="77.25" customHeight="1" x14ac:dyDescent="0.25">
      <c r="A163" s="154"/>
      <c r="B163" s="151" t="s">
        <v>597</v>
      </c>
      <c r="C163" s="370">
        <v>1715.3542</v>
      </c>
      <c r="D163" s="109">
        <f t="shared" si="63"/>
        <v>1715.3542</v>
      </c>
      <c r="E163" s="109">
        <v>0</v>
      </c>
      <c r="F163" s="109">
        <v>1715.3542</v>
      </c>
      <c r="G163" s="109">
        <f>H163+I163</f>
        <v>0</v>
      </c>
      <c r="H163" s="109">
        <f t="shared" si="64"/>
        <v>0</v>
      </c>
      <c r="I163" s="109">
        <v>0</v>
      </c>
      <c r="J163" s="109">
        <v>0</v>
      </c>
      <c r="K163" s="109">
        <v>0</v>
      </c>
      <c r="L163" s="109">
        <f t="shared" si="65"/>
        <v>0</v>
      </c>
      <c r="M163" s="109">
        <v>0</v>
      </c>
      <c r="N163" s="109">
        <v>0</v>
      </c>
      <c r="O163" s="109">
        <v>0</v>
      </c>
      <c r="P163" s="369">
        <v>0</v>
      </c>
      <c r="Q163" s="369">
        <v>0</v>
      </c>
      <c r="R163" s="554"/>
    </row>
    <row r="164" spans="1:18" s="555" customFormat="1" ht="76.5" customHeight="1" x14ac:dyDescent="0.25">
      <c r="A164" s="154"/>
      <c r="B164" s="151" t="s">
        <v>598</v>
      </c>
      <c r="C164" s="370">
        <v>2198.35</v>
      </c>
      <c r="D164" s="109">
        <f t="shared" si="63"/>
        <v>2198.35</v>
      </c>
      <c r="E164" s="109">
        <v>0</v>
      </c>
      <c r="F164" s="109">
        <v>2198.35</v>
      </c>
      <c r="G164" s="109">
        <f>H164+I164</f>
        <v>0</v>
      </c>
      <c r="H164" s="109">
        <f t="shared" si="64"/>
        <v>0</v>
      </c>
      <c r="I164" s="109">
        <v>0</v>
      </c>
      <c r="J164" s="109">
        <v>0</v>
      </c>
      <c r="K164" s="109">
        <v>0</v>
      </c>
      <c r="L164" s="109">
        <f t="shared" si="65"/>
        <v>0</v>
      </c>
      <c r="M164" s="109">
        <v>0</v>
      </c>
      <c r="N164" s="109">
        <v>0</v>
      </c>
      <c r="O164" s="109">
        <v>0</v>
      </c>
      <c r="P164" s="369">
        <f t="shared" si="60"/>
        <v>0</v>
      </c>
      <c r="Q164" s="369">
        <f t="shared" si="61"/>
        <v>0</v>
      </c>
      <c r="R164" s="554"/>
    </row>
    <row r="165" spans="1:18" s="555" customFormat="1" ht="76.5" customHeight="1" x14ac:dyDescent="0.25">
      <c r="A165" s="154" t="s">
        <v>670</v>
      </c>
      <c r="B165" s="151" t="s">
        <v>671</v>
      </c>
      <c r="C165" s="370">
        <f>C166</f>
        <v>4944.7287699999997</v>
      </c>
      <c r="D165" s="370">
        <f t="shared" ref="D165:O165" si="67">D166</f>
        <v>4944.7287699999997</v>
      </c>
      <c r="E165" s="370">
        <f t="shared" si="67"/>
        <v>0</v>
      </c>
      <c r="F165" s="370">
        <f t="shared" si="67"/>
        <v>4944.7287699999997</v>
      </c>
      <c r="G165" s="370">
        <f t="shared" si="67"/>
        <v>0</v>
      </c>
      <c r="H165" s="370">
        <f t="shared" si="67"/>
        <v>4764.32834</v>
      </c>
      <c r="I165" s="370">
        <f t="shared" si="67"/>
        <v>0</v>
      </c>
      <c r="J165" s="370">
        <f t="shared" si="67"/>
        <v>4764.32834</v>
      </c>
      <c r="K165" s="370">
        <f t="shared" si="67"/>
        <v>0</v>
      </c>
      <c r="L165" s="370">
        <f t="shared" si="67"/>
        <v>4764.32834</v>
      </c>
      <c r="M165" s="370">
        <f t="shared" si="67"/>
        <v>0</v>
      </c>
      <c r="N165" s="370">
        <f t="shared" si="67"/>
        <v>4764.32834</v>
      </c>
      <c r="O165" s="370">
        <f t="shared" si="67"/>
        <v>0</v>
      </c>
      <c r="P165" s="369">
        <f t="shared" si="60"/>
        <v>0.96399999999999997</v>
      </c>
      <c r="Q165" s="369">
        <f t="shared" si="61"/>
        <v>0.96399999999999997</v>
      </c>
      <c r="R165" s="554"/>
    </row>
    <row r="166" spans="1:18" s="555" customFormat="1" ht="76.5" customHeight="1" x14ac:dyDescent="0.25">
      <c r="A166" s="154"/>
      <c r="B166" s="151" t="s">
        <v>672</v>
      </c>
      <c r="C166" s="370">
        <v>4944.7287699999997</v>
      </c>
      <c r="D166" s="109">
        <f t="shared" si="63"/>
        <v>4944.7287699999997</v>
      </c>
      <c r="E166" s="109">
        <v>0</v>
      </c>
      <c r="F166" s="109">
        <v>4944.7287699999997</v>
      </c>
      <c r="G166" s="109">
        <v>0</v>
      </c>
      <c r="H166" s="109">
        <f t="shared" si="64"/>
        <v>4764.32834</v>
      </c>
      <c r="I166" s="109">
        <v>0</v>
      </c>
      <c r="J166" s="109">
        <v>4764.32834</v>
      </c>
      <c r="K166" s="109">
        <v>0</v>
      </c>
      <c r="L166" s="109">
        <f t="shared" si="65"/>
        <v>4764.32834</v>
      </c>
      <c r="M166" s="109">
        <v>0</v>
      </c>
      <c r="N166" s="109">
        <f>J166</f>
        <v>4764.32834</v>
      </c>
      <c r="O166" s="109">
        <v>0</v>
      </c>
      <c r="P166" s="369">
        <f t="shared" si="60"/>
        <v>0.96399999999999997</v>
      </c>
      <c r="Q166" s="369">
        <f t="shared" si="61"/>
        <v>0.96399999999999997</v>
      </c>
      <c r="R166" s="554"/>
    </row>
    <row r="167" spans="1:18" s="533" customFormat="1" ht="34.5" customHeight="1" x14ac:dyDescent="0.25">
      <c r="A167" s="103"/>
      <c r="B167" s="101" t="s">
        <v>119</v>
      </c>
      <c r="C167" s="145">
        <f t="shared" ref="C167:O167" si="68">C99+C96+C94+C142+C156+C159</f>
        <v>791255.05360999994</v>
      </c>
      <c r="D167" s="145">
        <f t="shared" si="68"/>
        <v>791255.05360999994</v>
      </c>
      <c r="E167" s="145">
        <f t="shared" si="68"/>
        <v>403357.2</v>
      </c>
      <c r="F167" s="145">
        <f t="shared" si="68"/>
        <v>387897.85360999999</v>
      </c>
      <c r="G167" s="145">
        <f t="shared" si="68"/>
        <v>0</v>
      </c>
      <c r="H167" s="145">
        <f t="shared" si="68"/>
        <v>592220.59380999999</v>
      </c>
      <c r="I167" s="145">
        <f t="shared" si="68"/>
        <v>223311.11113999999</v>
      </c>
      <c r="J167" s="145">
        <f t="shared" si="68"/>
        <v>368909.48267</v>
      </c>
      <c r="K167" s="145">
        <f t="shared" si="68"/>
        <v>0</v>
      </c>
      <c r="L167" s="145">
        <f t="shared" si="68"/>
        <v>592220.59380999999</v>
      </c>
      <c r="M167" s="145">
        <f t="shared" si="68"/>
        <v>223311.11113999999</v>
      </c>
      <c r="N167" s="145">
        <f t="shared" si="68"/>
        <v>368909.48267</v>
      </c>
      <c r="O167" s="145">
        <f t="shared" si="68"/>
        <v>0</v>
      </c>
      <c r="P167" s="110">
        <f>H167/D167</f>
        <v>0.748</v>
      </c>
      <c r="Q167" s="110">
        <f>L167/D167</f>
        <v>0.748</v>
      </c>
      <c r="R167" s="532"/>
    </row>
    <row r="168" spans="1:18" s="474" customFormat="1" ht="44.25" customHeight="1" x14ac:dyDescent="0.25">
      <c r="A168" s="105"/>
      <c r="B168" s="631" t="s">
        <v>120</v>
      </c>
      <c r="C168" s="631"/>
      <c r="D168" s="631"/>
      <c r="E168" s="631"/>
      <c r="F168" s="631"/>
      <c r="G168" s="631"/>
      <c r="H168" s="631"/>
      <c r="I168" s="631"/>
      <c r="J168" s="631"/>
      <c r="K168" s="631"/>
      <c r="L168" s="631"/>
      <c r="M168" s="631"/>
      <c r="N168" s="631"/>
      <c r="O168" s="631"/>
      <c r="P168" s="631"/>
      <c r="Q168" s="631"/>
      <c r="R168" s="531"/>
    </row>
    <row r="169" spans="1:18" s="540" customFormat="1" ht="87" customHeight="1" x14ac:dyDescent="0.25">
      <c r="A169" s="105" t="s">
        <v>121</v>
      </c>
      <c r="B169" s="108" t="s">
        <v>122</v>
      </c>
      <c r="C169" s="544">
        <f>C172</f>
        <v>16985.372530000001</v>
      </c>
      <c r="D169" s="544">
        <f t="shared" ref="D169:O169" si="69">D172</f>
        <v>16985.372530000001</v>
      </c>
      <c r="E169" s="544">
        <f t="shared" si="69"/>
        <v>13552.6</v>
      </c>
      <c r="F169" s="544">
        <f t="shared" si="69"/>
        <v>713.58857999999998</v>
      </c>
      <c r="G169" s="544">
        <f t="shared" si="69"/>
        <v>2719.1839500000001</v>
      </c>
      <c r="H169" s="544">
        <f t="shared" si="69"/>
        <v>15885.481889999999</v>
      </c>
      <c r="I169" s="544">
        <f t="shared" si="69"/>
        <v>12608.94743</v>
      </c>
      <c r="J169" s="544">
        <f t="shared" si="69"/>
        <v>663.62881000000004</v>
      </c>
      <c r="K169" s="544">
        <f t="shared" si="69"/>
        <v>2612.9056500000002</v>
      </c>
      <c r="L169" s="544">
        <f t="shared" si="69"/>
        <v>15885.481889999999</v>
      </c>
      <c r="M169" s="544">
        <f t="shared" si="69"/>
        <v>12608.94743</v>
      </c>
      <c r="N169" s="544">
        <f t="shared" si="69"/>
        <v>663.62881000000004</v>
      </c>
      <c r="O169" s="544">
        <f t="shared" si="69"/>
        <v>2612.9056500000002</v>
      </c>
      <c r="P169" s="338">
        <f>H169/D169</f>
        <v>0.93500000000000005</v>
      </c>
      <c r="Q169" s="338">
        <f>L169/D169</f>
        <v>0.93500000000000005</v>
      </c>
      <c r="R169" s="539"/>
    </row>
    <row r="170" spans="1:18" s="533" customFormat="1" ht="146.25" customHeight="1" x14ac:dyDescent="0.25">
      <c r="A170" s="106" t="s">
        <v>123</v>
      </c>
      <c r="B170" s="107" t="s">
        <v>350</v>
      </c>
      <c r="C170" s="129">
        <v>13552.6</v>
      </c>
      <c r="D170" s="129">
        <f>E170</f>
        <v>13552.6</v>
      </c>
      <c r="E170" s="129">
        <f>E172</f>
        <v>13552.6</v>
      </c>
      <c r="F170" s="129">
        <v>0</v>
      </c>
      <c r="G170" s="129">
        <v>0</v>
      </c>
      <c r="H170" s="129">
        <f>I170</f>
        <v>12608.94743</v>
      </c>
      <c r="I170" s="129">
        <f>I172</f>
        <v>12608.94743</v>
      </c>
      <c r="J170" s="129">
        <v>0</v>
      </c>
      <c r="K170" s="129">
        <v>0</v>
      </c>
      <c r="L170" s="129">
        <f>M170</f>
        <v>12608.94743</v>
      </c>
      <c r="M170" s="129">
        <f>M172</f>
        <v>12608.94743</v>
      </c>
      <c r="N170" s="129">
        <v>0</v>
      </c>
      <c r="O170" s="129">
        <v>0</v>
      </c>
      <c r="P170" s="339">
        <f>H170/D170</f>
        <v>0.93</v>
      </c>
      <c r="Q170" s="339">
        <f>L170/D170</f>
        <v>0.93</v>
      </c>
      <c r="R170" s="532"/>
    </row>
    <row r="171" spans="1:18" s="533" customFormat="1" ht="126.75" customHeight="1" x14ac:dyDescent="0.25">
      <c r="A171" s="106" t="s">
        <v>124</v>
      </c>
      <c r="B171" s="107" t="s">
        <v>351</v>
      </c>
      <c r="C171" s="129">
        <v>713.58857999999998</v>
      </c>
      <c r="D171" s="129">
        <f>F171</f>
        <v>713.58857999999998</v>
      </c>
      <c r="E171" s="129">
        <v>0</v>
      </c>
      <c r="F171" s="129">
        <f>F172</f>
        <v>713.58857999999998</v>
      </c>
      <c r="G171" s="129">
        <v>0</v>
      </c>
      <c r="H171" s="129">
        <f>J171</f>
        <v>663.62881000000004</v>
      </c>
      <c r="I171" s="129">
        <v>0</v>
      </c>
      <c r="J171" s="129">
        <f>J172</f>
        <v>663.62881000000004</v>
      </c>
      <c r="K171" s="129">
        <v>0</v>
      </c>
      <c r="L171" s="129">
        <f>N171</f>
        <v>663.62881000000004</v>
      </c>
      <c r="M171" s="129">
        <v>0</v>
      </c>
      <c r="N171" s="129">
        <f>N172</f>
        <v>663.62881000000004</v>
      </c>
      <c r="O171" s="129">
        <v>0</v>
      </c>
      <c r="P171" s="339">
        <f>H171/D171</f>
        <v>0.93</v>
      </c>
      <c r="Q171" s="339">
        <f>L171/D171</f>
        <v>0.93</v>
      </c>
      <c r="R171" s="532"/>
    </row>
    <row r="172" spans="1:18" s="533" customFormat="1" ht="66" customHeight="1" x14ac:dyDescent="0.25">
      <c r="A172" s="106"/>
      <c r="B172" s="107" t="s">
        <v>533</v>
      </c>
      <c r="C172" s="129">
        <f>C171+C170+2719.18395</f>
        <v>16985.372530000001</v>
      </c>
      <c r="D172" s="129">
        <f>D173+D174+D188+D189</f>
        <v>16985.372530000001</v>
      </c>
      <c r="E172" s="129">
        <f>E173+E174+E188+E189</f>
        <v>13552.6</v>
      </c>
      <c r="F172" s="129">
        <f>F173+F174+F188+F189</f>
        <v>713.58857999999998</v>
      </c>
      <c r="G172" s="129">
        <f>G173+G174+G188+G189</f>
        <v>2719.1839500000001</v>
      </c>
      <c r="H172" s="129">
        <f t="shared" ref="H172:O172" si="70">H173+H174+H188+H189</f>
        <v>15885.481889999999</v>
      </c>
      <c r="I172" s="129">
        <f t="shared" si="70"/>
        <v>12608.94743</v>
      </c>
      <c r="J172" s="129">
        <f t="shared" si="70"/>
        <v>663.62881000000004</v>
      </c>
      <c r="K172" s="129">
        <f t="shared" si="70"/>
        <v>2612.9056500000002</v>
      </c>
      <c r="L172" s="129">
        <f t="shared" si="70"/>
        <v>15885.481889999999</v>
      </c>
      <c r="M172" s="129">
        <f t="shared" si="70"/>
        <v>12608.94743</v>
      </c>
      <c r="N172" s="129">
        <f t="shared" si="70"/>
        <v>663.62881000000004</v>
      </c>
      <c r="O172" s="129">
        <f t="shared" si="70"/>
        <v>2612.9056500000002</v>
      </c>
      <c r="P172" s="339">
        <f t="shared" ref="P172:P187" si="71">H172/D172</f>
        <v>0.93500000000000005</v>
      </c>
      <c r="Q172" s="339">
        <f t="shared" ref="Q172:Q187" si="72">L172/D172</f>
        <v>0.93500000000000005</v>
      </c>
      <c r="R172" s="532"/>
    </row>
    <row r="173" spans="1:18" s="533" customFormat="1" ht="49.5" customHeight="1" x14ac:dyDescent="0.25">
      <c r="A173" s="106"/>
      <c r="B173" s="107" t="s">
        <v>673</v>
      </c>
      <c r="C173" s="129">
        <v>4828.92965</v>
      </c>
      <c r="D173" s="129">
        <f t="shared" ref="D173:D181" si="73">E173+F173+G173</f>
        <v>4828.92965</v>
      </c>
      <c r="E173" s="129">
        <v>4541.60833</v>
      </c>
      <c r="F173" s="129">
        <v>239.03201999999999</v>
      </c>
      <c r="G173" s="129">
        <v>48.289299999999997</v>
      </c>
      <c r="H173" s="129">
        <f>I173+J173+K173</f>
        <v>4290.2520199999999</v>
      </c>
      <c r="I173" s="129">
        <v>4034.9820300000001</v>
      </c>
      <c r="J173" s="129">
        <v>212.36747</v>
      </c>
      <c r="K173" s="129">
        <v>42.902520000000003</v>
      </c>
      <c r="L173" s="129">
        <f>M173+N173+O173</f>
        <v>4290.2520199999999</v>
      </c>
      <c r="M173" s="129">
        <f>I173</f>
        <v>4034.9820300000001</v>
      </c>
      <c r="N173" s="129">
        <f>J173</f>
        <v>212.36747</v>
      </c>
      <c r="O173" s="129">
        <f>K173</f>
        <v>42.902520000000003</v>
      </c>
      <c r="P173" s="339">
        <f t="shared" si="71"/>
        <v>0.88800000000000001</v>
      </c>
      <c r="Q173" s="339">
        <f t="shared" si="72"/>
        <v>0.88800000000000001</v>
      </c>
      <c r="R173" s="532"/>
    </row>
    <row r="174" spans="1:18" s="533" customFormat="1" ht="62.25" customHeight="1" x14ac:dyDescent="0.25">
      <c r="A174" s="106"/>
      <c r="B174" s="107" t="s">
        <v>674</v>
      </c>
      <c r="C174" s="129">
        <v>5231.8079500000003</v>
      </c>
      <c r="D174" s="129">
        <f t="shared" si="73"/>
        <v>5231.8079500000003</v>
      </c>
      <c r="E174" s="129">
        <v>2498.4916699999999</v>
      </c>
      <c r="F174" s="129">
        <v>131.66798</v>
      </c>
      <c r="G174" s="129">
        <v>2601.6482999999998</v>
      </c>
      <c r="H174" s="129">
        <f t="shared" ref="H174:H194" si="74">I174+J174+K174</f>
        <v>5039.1187499999996</v>
      </c>
      <c r="I174" s="129">
        <v>2407.9428899999998</v>
      </c>
      <c r="J174" s="129">
        <v>126.73384</v>
      </c>
      <c r="K174" s="129">
        <v>2504.44202</v>
      </c>
      <c r="L174" s="129">
        <f t="shared" ref="L174:L197" si="75">M174+N174+O174</f>
        <v>5039.1187499999996</v>
      </c>
      <c r="M174" s="129">
        <f t="shared" ref="M174:O189" si="76">I174</f>
        <v>2407.9428899999998</v>
      </c>
      <c r="N174" s="129">
        <f t="shared" si="76"/>
        <v>126.73384</v>
      </c>
      <c r="O174" s="129">
        <f t="shared" si="76"/>
        <v>2504.44202</v>
      </c>
      <c r="P174" s="339">
        <f t="shared" si="71"/>
        <v>0.96299999999999997</v>
      </c>
      <c r="Q174" s="339">
        <f t="shared" si="72"/>
        <v>0.96299999999999997</v>
      </c>
      <c r="R174" s="532"/>
    </row>
    <row r="175" spans="1:18" s="540" customFormat="1" ht="21.75" hidden="1" customHeight="1" x14ac:dyDescent="0.25">
      <c r="A175" s="24"/>
      <c r="B175" s="25" t="s">
        <v>534</v>
      </c>
      <c r="C175" s="129">
        <f t="shared" ref="C175:C181" si="77">D175</f>
        <v>0</v>
      </c>
      <c r="D175" s="129">
        <f t="shared" si="73"/>
        <v>0</v>
      </c>
      <c r="E175" s="129">
        <v>0</v>
      </c>
      <c r="F175" s="129">
        <v>0</v>
      </c>
      <c r="G175" s="129">
        <v>0</v>
      </c>
      <c r="H175" s="129">
        <f t="shared" si="74"/>
        <v>0</v>
      </c>
      <c r="I175" s="129">
        <v>0</v>
      </c>
      <c r="J175" s="129">
        <v>0</v>
      </c>
      <c r="K175" s="129">
        <v>0</v>
      </c>
      <c r="L175" s="129">
        <f t="shared" si="75"/>
        <v>0</v>
      </c>
      <c r="M175" s="129">
        <f t="shared" si="76"/>
        <v>0</v>
      </c>
      <c r="N175" s="129">
        <f t="shared" si="76"/>
        <v>0</v>
      </c>
      <c r="O175" s="129">
        <f t="shared" si="76"/>
        <v>0</v>
      </c>
      <c r="P175" s="339" t="e">
        <f t="shared" si="71"/>
        <v>#DIV/0!</v>
      </c>
      <c r="Q175" s="339" t="e">
        <f t="shared" si="72"/>
        <v>#DIV/0!</v>
      </c>
      <c r="R175" s="539"/>
    </row>
    <row r="176" spans="1:18" s="540" customFormat="1" ht="27" hidden="1" customHeight="1" x14ac:dyDescent="0.25">
      <c r="A176" s="24"/>
      <c r="B176" s="25" t="s">
        <v>535</v>
      </c>
      <c r="C176" s="129">
        <f t="shared" si="77"/>
        <v>0</v>
      </c>
      <c r="D176" s="129">
        <f t="shared" si="73"/>
        <v>0</v>
      </c>
      <c r="E176" s="129">
        <v>0</v>
      </c>
      <c r="F176" s="129">
        <v>0</v>
      </c>
      <c r="G176" s="129">
        <v>0</v>
      </c>
      <c r="H176" s="129">
        <f t="shared" si="74"/>
        <v>0</v>
      </c>
      <c r="I176" s="129">
        <v>0</v>
      </c>
      <c r="J176" s="129">
        <v>0</v>
      </c>
      <c r="K176" s="129">
        <v>0</v>
      </c>
      <c r="L176" s="129">
        <f t="shared" si="75"/>
        <v>0</v>
      </c>
      <c r="M176" s="129">
        <f t="shared" si="76"/>
        <v>0</v>
      </c>
      <c r="N176" s="129">
        <f t="shared" si="76"/>
        <v>0</v>
      </c>
      <c r="O176" s="129">
        <f t="shared" si="76"/>
        <v>0</v>
      </c>
      <c r="P176" s="339" t="e">
        <f t="shared" si="71"/>
        <v>#DIV/0!</v>
      </c>
      <c r="Q176" s="339" t="e">
        <f t="shared" si="72"/>
        <v>#DIV/0!</v>
      </c>
      <c r="R176" s="539"/>
    </row>
    <row r="177" spans="1:18" s="540" customFormat="1" ht="29.25" hidden="1" customHeight="1" x14ac:dyDescent="0.25">
      <c r="A177" s="24"/>
      <c r="B177" s="25" t="s">
        <v>536</v>
      </c>
      <c r="C177" s="129">
        <f t="shared" si="77"/>
        <v>0</v>
      </c>
      <c r="D177" s="129">
        <f t="shared" si="73"/>
        <v>0</v>
      </c>
      <c r="E177" s="129">
        <v>0</v>
      </c>
      <c r="F177" s="129">
        <v>0</v>
      </c>
      <c r="G177" s="129">
        <v>0</v>
      </c>
      <c r="H177" s="129">
        <f t="shared" si="74"/>
        <v>0</v>
      </c>
      <c r="I177" s="129">
        <v>0</v>
      </c>
      <c r="J177" s="129">
        <v>0</v>
      </c>
      <c r="K177" s="129">
        <v>0</v>
      </c>
      <c r="L177" s="129">
        <f t="shared" si="75"/>
        <v>0</v>
      </c>
      <c r="M177" s="129">
        <f t="shared" si="76"/>
        <v>0</v>
      </c>
      <c r="N177" s="129">
        <f t="shared" si="76"/>
        <v>0</v>
      </c>
      <c r="O177" s="129">
        <f t="shared" si="76"/>
        <v>0</v>
      </c>
      <c r="P177" s="339" t="e">
        <f t="shared" si="71"/>
        <v>#DIV/0!</v>
      </c>
      <c r="Q177" s="339" t="e">
        <f t="shared" si="72"/>
        <v>#DIV/0!</v>
      </c>
      <c r="R177" s="539"/>
    </row>
    <row r="178" spans="1:18" s="540" customFormat="1" ht="23.25" hidden="1" customHeight="1" x14ac:dyDescent="0.25">
      <c r="A178" s="24"/>
      <c r="B178" s="25" t="s">
        <v>537</v>
      </c>
      <c r="C178" s="129">
        <f t="shared" si="77"/>
        <v>0</v>
      </c>
      <c r="D178" s="129">
        <f t="shared" si="73"/>
        <v>0</v>
      </c>
      <c r="E178" s="129">
        <v>0</v>
      </c>
      <c r="F178" s="129">
        <v>0</v>
      </c>
      <c r="G178" s="129">
        <v>0</v>
      </c>
      <c r="H178" s="129">
        <f t="shared" si="74"/>
        <v>0</v>
      </c>
      <c r="I178" s="129">
        <v>0</v>
      </c>
      <c r="J178" s="129">
        <v>0</v>
      </c>
      <c r="K178" s="129">
        <v>0</v>
      </c>
      <c r="L178" s="129">
        <f t="shared" si="75"/>
        <v>0</v>
      </c>
      <c r="M178" s="129">
        <f t="shared" si="76"/>
        <v>0</v>
      </c>
      <c r="N178" s="129">
        <f t="shared" si="76"/>
        <v>0</v>
      </c>
      <c r="O178" s="129">
        <f t="shared" si="76"/>
        <v>0</v>
      </c>
      <c r="P178" s="339" t="e">
        <f t="shared" si="71"/>
        <v>#DIV/0!</v>
      </c>
      <c r="Q178" s="339" t="e">
        <f t="shared" si="72"/>
        <v>#DIV/0!</v>
      </c>
      <c r="R178" s="539"/>
    </row>
    <row r="179" spans="1:18" s="540" customFormat="1" ht="29.25" hidden="1" customHeight="1" x14ac:dyDescent="0.25">
      <c r="A179" s="24"/>
      <c r="B179" s="25" t="s">
        <v>538</v>
      </c>
      <c r="C179" s="129">
        <f t="shared" si="77"/>
        <v>0</v>
      </c>
      <c r="D179" s="129">
        <f t="shared" si="73"/>
        <v>0</v>
      </c>
      <c r="E179" s="129">
        <v>0</v>
      </c>
      <c r="F179" s="129">
        <v>0</v>
      </c>
      <c r="G179" s="129">
        <v>0</v>
      </c>
      <c r="H179" s="129">
        <f t="shared" si="74"/>
        <v>0</v>
      </c>
      <c r="I179" s="129">
        <v>0</v>
      </c>
      <c r="J179" s="129">
        <v>0</v>
      </c>
      <c r="K179" s="129">
        <v>0</v>
      </c>
      <c r="L179" s="129">
        <f t="shared" si="75"/>
        <v>0</v>
      </c>
      <c r="M179" s="129">
        <f t="shared" si="76"/>
        <v>0</v>
      </c>
      <c r="N179" s="129">
        <f t="shared" si="76"/>
        <v>0</v>
      </c>
      <c r="O179" s="129">
        <f t="shared" si="76"/>
        <v>0</v>
      </c>
      <c r="P179" s="339" t="e">
        <f t="shared" si="71"/>
        <v>#DIV/0!</v>
      </c>
      <c r="Q179" s="339" t="e">
        <f t="shared" si="72"/>
        <v>#DIV/0!</v>
      </c>
      <c r="R179" s="539"/>
    </row>
    <row r="180" spans="1:18" s="540" customFormat="1" ht="28.5" hidden="1" customHeight="1" x14ac:dyDescent="0.25">
      <c r="A180" s="24"/>
      <c r="B180" s="25" t="s">
        <v>426</v>
      </c>
      <c r="C180" s="129">
        <f t="shared" si="77"/>
        <v>0</v>
      </c>
      <c r="D180" s="129">
        <f t="shared" si="73"/>
        <v>0</v>
      </c>
      <c r="E180" s="129">
        <v>0</v>
      </c>
      <c r="F180" s="129">
        <v>0</v>
      </c>
      <c r="G180" s="129">
        <v>0</v>
      </c>
      <c r="H180" s="129">
        <f t="shared" si="74"/>
        <v>0</v>
      </c>
      <c r="I180" s="129">
        <v>0</v>
      </c>
      <c r="J180" s="129">
        <v>0</v>
      </c>
      <c r="K180" s="129">
        <v>0</v>
      </c>
      <c r="L180" s="129">
        <f t="shared" si="75"/>
        <v>0</v>
      </c>
      <c r="M180" s="129">
        <f t="shared" si="76"/>
        <v>0</v>
      </c>
      <c r="N180" s="129">
        <f t="shared" si="76"/>
        <v>0</v>
      </c>
      <c r="O180" s="129">
        <f t="shared" si="76"/>
        <v>0</v>
      </c>
      <c r="P180" s="339" t="e">
        <f t="shared" si="71"/>
        <v>#DIV/0!</v>
      </c>
      <c r="Q180" s="339" t="e">
        <f t="shared" si="72"/>
        <v>#DIV/0!</v>
      </c>
      <c r="R180" s="539"/>
    </row>
    <row r="181" spans="1:18" s="540" customFormat="1" ht="23.25" hidden="1" customHeight="1" x14ac:dyDescent="0.25">
      <c r="A181" s="24"/>
      <c r="B181" s="25" t="s">
        <v>427</v>
      </c>
      <c r="C181" s="129">
        <f t="shared" si="77"/>
        <v>0</v>
      </c>
      <c r="D181" s="129">
        <f t="shared" si="73"/>
        <v>0</v>
      </c>
      <c r="E181" s="129">
        <v>0</v>
      </c>
      <c r="F181" s="129">
        <v>0</v>
      </c>
      <c r="G181" s="129">
        <v>0</v>
      </c>
      <c r="H181" s="129">
        <f t="shared" si="74"/>
        <v>0</v>
      </c>
      <c r="I181" s="129">
        <f t="shared" ref="I181:K187" si="78">E181</f>
        <v>0</v>
      </c>
      <c r="J181" s="129">
        <f t="shared" si="78"/>
        <v>0</v>
      </c>
      <c r="K181" s="129">
        <f t="shared" si="78"/>
        <v>0</v>
      </c>
      <c r="L181" s="129">
        <f t="shared" si="75"/>
        <v>0</v>
      </c>
      <c r="M181" s="129">
        <f t="shared" si="76"/>
        <v>0</v>
      </c>
      <c r="N181" s="129">
        <f t="shared" si="76"/>
        <v>0</v>
      </c>
      <c r="O181" s="129">
        <f t="shared" si="76"/>
        <v>0</v>
      </c>
      <c r="P181" s="339" t="e">
        <f t="shared" si="71"/>
        <v>#DIV/0!</v>
      </c>
      <c r="Q181" s="339" t="e">
        <f t="shared" si="72"/>
        <v>#DIV/0!</v>
      </c>
      <c r="R181" s="539"/>
    </row>
    <row r="182" spans="1:18" s="540" customFormat="1" ht="20.25" hidden="1" customHeight="1" x14ac:dyDescent="0.25">
      <c r="A182" s="106"/>
      <c r="B182" s="107" t="s">
        <v>337</v>
      </c>
      <c r="C182" s="129">
        <v>0</v>
      </c>
      <c r="D182" s="129">
        <f t="shared" ref="D182:D187" si="79">C182</f>
        <v>0</v>
      </c>
      <c r="E182" s="129">
        <v>0</v>
      </c>
      <c r="F182" s="129">
        <v>0</v>
      </c>
      <c r="G182" s="129">
        <f>D182*0.01</f>
        <v>0</v>
      </c>
      <c r="H182" s="129">
        <f t="shared" si="74"/>
        <v>0</v>
      </c>
      <c r="I182" s="129">
        <f t="shared" si="78"/>
        <v>0</v>
      </c>
      <c r="J182" s="129">
        <f t="shared" si="78"/>
        <v>0</v>
      </c>
      <c r="K182" s="129">
        <f t="shared" si="78"/>
        <v>0</v>
      </c>
      <c r="L182" s="129">
        <f t="shared" si="75"/>
        <v>0</v>
      </c>
      <c r="M182" s="129">
        <f t="shared" si="76"/>
        <v>0</v>
      </c>
      <c r="N182" s="129">
        <f t="shared" si="76"/>
        <v>0</v>
      </c>
      <c r="O182" s="129">
        <f t="shared" si="76"/>
        <v>0</v>
      </c>
      <c r="P182" s="339" t="e">
        <f t="shared" si="71"/>
        <v>#DIV/0!</v>
      </c>
      <c r="Q182" s="339" t="e">
        <f t="shared" si="72"/>
        <v>#DIV/0!</v>
      </c>
      <c r="R182" s="539"/>
    </row>
    <row r="183" spans="1:18" s="540" customFormat="1" ht="22.5" hidden="1" customHeight="1" x14ac:dyDescent="0.25">
      <c r="A183" s="106"/>
      <c r="B183" s="107" t="s">
        <v>338</v>
      </c>
      <c r="C183" s="129">
        <v>0</v>
      </c>
      <c r="D183" s="129">
        <f t="shared" si="79"/>
        <v>0</v>
      </c>
      <c r="E183" s="129">
        <v>0</v>
      </c>
      <c r="F183" s="129">
        <v>0</v>
      </c>
      <c r="G183" s="129">
        <f>D183*0.01</f>
        <v>0</v>
      </c>
      <c r="H183" s="129">
        <f t="shared" si="74"/>
        <v>0</v>
      </c>
      <c r="I183" s="129">
        <f t="shared" si="78"/>
        <v>0</v>
      </c>
      <c r="J183" s="129">
        <f t="shared" si="78"/>
        <v>0</v>
      </c>
      <c r="K183" s="129">
        <f t="shared" si="78"/>
        <v>0</v>
      </c>
      <c r="L183" s="129">
        <f t="shared" si="75"/>
        <v>0</v>
      </c>
      <c r="M183" s="129">
        <f t="shared" si="76"/>
        <v>0</v>
      </c>
      <c r="N183" s="129">
        <f t="shared" si="76"/>
        <v>0</v>
      </c>
      <c r="O183" s="129">
        <f t="shared" si="76"/>
        <v>0</v>
      </c>
      <c r="P183" s="339" t="e">
        <f t="shared" si="71"/>
        <v>#DIV/0!</v>
      </c>
      <c r="Q183" s="339" t="e">
        <f t="shared" si="72"/>
        <v>#DIV/0!</v>
      </c>
      <c r="R183" s="539"/>
    </row>
    <row r="184" spans="1:18" s="540" customFormat="1" ht="23.25" hidden="1" customHeight="1" x14ac:dyDescent="0.25">
      <c r="A184" s="106"/>
      <c r="B184" s="107" t="s">
        <v>339</v>
      </c>
      <c r="C184" s="129">
        <v>0</v>
      </c>
      <c r="D184" s="129">
        <f t="shared" si="79"/>
        <v>0</v>
      </c>
      <c r="E184" s="129">
        <v>0</v>
      </c>
      <c r="F184" s="129">
        <v>0</v>
      </c>
      <c r="G184" s="129">
        <f>D184*0.01</f>
        <v>0</v>
      </c>
      <c r="H184" s="129">
        <f t="shared" si="74"/>
        <v>0</v>
      </c>
      <c r="I184" s="129">
        <f t="shared" si="78"/>
        <v>0</v>
      </c>
      <c r="J184" s="129">
        <f t="shared" si="78"/>
        <v>0</v>
      </c>
      <c r="K184" s="129">
        <f t="shared" si="78"/>
        <v>0</v>
      </c>
      <c r="L184" s="129">
        <f t="shared" si="75"/>
        <v>0</v>
      </c>
      <c r="M184" s="129">
        <f t="shared" si="76"/>
        <v>0</v>
      </c>
      <c r="N184" s="129">
        <f t="shared" si="76"/>
        <v>0</v>
      </c>
      <c r="O184" s="129">
        <f t="shared" si="76"/>
        <v>0</v>
      </c>
      <c r="P184" s="339" t="e">
        <f t="shared" si="71"/>
        <v>#DIV/0!</v>
      </c>
      <c r="Q184" s="339" t="e">
        <f t="shared" si="72"/>
        <v>#DIV/0!</v>
      </c>
      <c r="R184" s="539"/>
    </row>
    <row r="185" spans="1:18" s="540" customFormat="1" ht="27.75" hidden="1" customHeight="1" x14ac:dyDescent="0.25">
      <c r="A185" s="106"/>
      <c r="B185" s="107" t="s">
        <v>340</v>
      </c>
      <c r="C185" s="129">
        <v>0</v>
      </c>
      <c r="D185" s="129">
        <f t="shared" si="79"/>
        <v>0</v>
      </c>
      <c r="E185" s="129">
        <v>0</v>
      </c>
      <c r="F185" s="129">
        <v>0</v>
      </c>
      <c r="G185" s="129">
        <f>D185*0.01</f>
        <v>0</v>
      </c>
      <c r="H185" s="129">
        <f t="shared" si="74"/>
        <v>0</v>
      </c>
      <c r="I185" s="129">
        <f t="shared" si="78"/>
        <v>0</v>
      </c>
      <c r="J185" s="129">
        <f t="shared" si="78"/>
        <v>0</v>
      </c>
      <c r="K185" s="129">
        <f t="shared" si="78"/>
        <v>0</v>
      </c>
      <c r="L185" s="129">
        <f t="shared" si="75"/>
        <v>0</v>
      </c>
      <c r="M185" s="129">
        <f t="shared" si="76"/>
        <v>0</v>
      </c>
      <c r="N185" s="129">
        <f t="shared" si="76"/>
        <v>0</v>
      </c>
      <c r="O185" s="129">
        <f t="shared" si="76"/>
        <v>0</v>
      </c>
      <c r="P185" s="339" t="e">
        <f t="shared" si="71"/>
        <v>#DIV/0!</v>
      </c>
      <c r="Q185" s="339" t="e">
        <f t="shared" si="72"/>
        <v>#DIV/0!</v>
      </c>
      <c r="R185" s="539"/>
    </row>
    <row r="186" spans="1:18" s="540" customFormat="1" ht="39" hidden="1" customHeight="1" x14ac:dyDescent="0.25">
      <c r="A186" s="106"/>
      <c r="B186" s="107" t="s">
        <v>341</v>
      </c>
      <c r="C186" s="129">
        <v>0</v>
      </c>
      <c r="D186" s="129">
        <f t="shared" si="79"/>
        <v>0</v>
      </c>
      <c r="E186" s="129">
        <v>0</v>
      </c>
      <c r="F186" s="129">
        <v>0</v>
      </c>
      <c r="G186" s="129">
        <f>D186*0.01</f>
        <v>0</v>
      </c>
      <c r="H186" s="129">
        <f t="shared" si="74"/>
        <v>0</v>
      </c>
      <c r="I186" s="129">
        <f t="shared" si="78"/>
        <v>0</v>
      </c>
      <c r="J186" s="129">
        <f t="shared" si="78"/>
        <v>0</v>
      </c>
      <c r="K186" s="129">
        <f t="shared" si="78"/>
        <v>0</v>
      </c>
      <c r="L186" s="129">
        <f t="shared" si="75"/>
        <v>0</v>
      </c>
      <c r="M186" s="129">
        <f t="shared" si="76"/>
        <v>0</v>
      </c>
      <c r="N186" s="129">
        <f t="shared" si="76"/>
        <v>0</v>
      </c>
      <c r="O186" s="129">
        <f t="shared" si="76"/>
        <v>0</v>
      </c>
      <c r="P186" s="339" t="e">
        <f t="shared" si="71"/>
        <v>#DIV/0!</v>
      </c>
      <c r="Q186" s="339" t="e">
        <f t="shared" si="72"/>
        <v>#DIV/0!</v>
      </c>
      <c r="R186" s="539"/>
    </row>
    <row r="187" spans="1:18" s="540" customFormat="1" ht="34.5" hidden="1" customHeight="1" x14ac:dyDescent="0.25">
      <c r="A187" s="106"/>
      <c r="B187" s="107" t="s">
        <v>342</v>
      </c>
      <c r="C187" s="129">
        <v>0</v>
      </c>
      <c r="D187" s="129">
        <f t="shared" si="79"/>
        <v>0</v>
      </c>
      <c r="E187" s="129">
        <v>0</v>
      </c>
      <c r="F187" s="129">
        <v>0</v>
      </c>
      <c r="G187" s="129">
        <v>0</v>
      </c>
      <c r="H187" s="129">
        <f t="shared" si="74"/>
        <v>0</v>
      </c>
      <c r="I187" s="129">
        <f t="shared" si="78"/>
        <v>0</v>
      </c>
      <c r="J187" s="129">
        <f t="shared" si="78"/>
        <v>0</v>
      </c>
      <c r="K187" s="129">
        <f t="shared" si="78"/>
        <v>0</v>
      </c>
      <c r="L187" s="129">
        <f t="shared" si="75"/>
        <v>0</v>
      </c>
      <c r="M187" s="129">
        <f t="shared" si="76"/>
        <v>0</v>
      </c>
      <c r="N187" s="129">
        <f t="shared" si="76"/>
        <v>0</v>
      </c>
      <c r="O187" s="129">
        <f t="shared" si="76"/>
        <v>0</v>
      </c>
      <c r="P187" s="339" t="e">
        <f t="shared" si="71"/>
        <v>#DIV/0!</v>
      </c>
      <c r="Q187" s="339" t="e">
        <f t="shared" si="72"/>
        <v>#DIV/0!</v>
      </c>
      <c r="R187" s="539"/>
    </row>
    <row r="188" spans="1:18" s="540" customFormat="1" ht="71.25" customHeight="1" x14ac:dyDescent="0.25">
      <c r="A188" s="106"/>
      <c r="B188" s="107" t="s">
        <v>765</v>
      </c>
      <c r="C188" s="129">
        <v>3557.2257500000001</v>
      </c>
      <c r="D188" s="129">
        <f>E188+F188+G188</f>
        <v>3557.2257500000001</v>
      </c>
      <c r="E188" s="129">
        <v>3345.4516600000002</v>
      </c>
      <c r="F188" s="129">
        <v>176.20183</v>
      </c>
      <c r="G188" s="129">
        <v>35.57226</v>
      </c>
      <c r="H188" s="129">
        <f>I188+J188+K188</f>
        <v>3209.8690799999999</v>
      </c>
      <c r="I188" s="129">
        <v>3018.8818700000002</v>
      </c>
      <c r="J188" s="129">
        <v>158.88852</v>
      </c>
      <c r="K188" s="129">
        <v>32.098689999999998</v>
      </c>
      <c r="L188" s="129">
        <f>M188+N188+O188</f>
        <v>3209.8690799999999</v>
      </c>
      <c r="M188" s="129">
        <f t="shared" si="76"/>
        <v>3018.8818700000002</v>
      </c>
      <c r="N188" s="129">
        <f t="shared" si="76"/>
        <v>158.88852</v>
      </c>
      <c r="O188" s="129">
        <f t="shared" si="76"/>
        <v>32.098689999999998</v>
      </c>
      <c r="P188" s="339">
        <f>H188/D188</f>
        <v>0.90200000000000002</v>
      </c>
      <c r="Q188" s="339">
        <f>L188/D188</f>
        <v>0.90200000000000002</v>
      </c>
      <c r="R188" s="539"/>
    </row>
    <row r="189" spans="1:18" s="540" customFormat="1" ht="66" customHeight="1" x14ac:dyDescent="0.25">
      <c r="A189" s="106"/>
      <c r="B189" s="107" t="s">
        <v>766</v>
      </c>
      <c r="C189" s="129">
        <v>3367.4091800000001</v>
      </c>
      <c r="D189" s="129">
        <f>E189+F189+G189</f>
        <v>3367.4091800000001</v>
      </c>
      <c r="E189" s="129">
        <v>3167.0483399999998</v>
      </c>
      <c r="F189" s="129">
        <v>166.68674999999999</v>
      </c>
      <c r="G189" s="129">
        <v>33.67409</v>
      </c>
      <c r="H189" s="129">
        <f>I189+J189+K189</f>
        <v>3346.2420400000001</v>
      </c>
      <c r="I189" s="129">
        <v>3147.1406400000001</v>
      </c>
      <c r="J189" s="129">
        <v>165.63898</v>
      </c>
      <c r="K189" s="129">
        <v>33.462420000000002</v>
      </c>
      <c r="L189" s="129">
        <f>M189+N189+O189</f>
        <v>3346.2420400000001</v>
      </c>
      <c r="M189" s="129">
        <f t="shared" si="76"/>
        <v>3147.1406400000001</v>
      </c>
      <c r="N189" s="129">
        <f t="shared" si="76"/>
        <v>165.63898</v>
      </c>
      <c r="O189" s="129">
        <f t="shared" si="76"/>
        <v>33.462420000000002</v>
      </c>
      <c r="P189" s="339">
        <f>H189/D189</f>
        <v>0.99399999999999999</v>
      </c>
      <c r="Q189" s="339">
        <f>L189/D189</f>
        <v>0.99399999999999999</v>
      </c>
      <c r="R189" s="539"/>
    </row>
    <row r="190" spans="1:18" s="540" customFormat="1" ht="81" customHeight="1" x14ac:dyDescent="0.25">
      <c r="A190" s="105" t="s">
        <v>125</v>
      </c>
      <c r="B190" s="108" t="s">
        <v>126</v>
      </c>
      <c r="C190" s="544">
        <f t="shared" ref="C190:O190" si="80">C191+C192+C194+C195</f>
        <v>19218.32</v>
      </c>
      <c r="D190" s="544">
        <f t="shared" si="80"/>
        <v>19218.32</v>
      </c>
      <c r="E190" s="544">
        <f t="shared" si="80"/>
        <v>18257.3</v>
      </c>
      <c r="F190" s="544">
        <f t="shared" si="80"/>
        <v>961.02</v>
      </c>
      <c r="G190" s="544">
        <f t="shared" si="80"/>
        <v>0</v>
      </c>
      <c r="H190" s="544">
        <f t="shared" si="80"/>
        <v>15184.22465</v>
      </c>
      <c r="I190" s="544">
        <f t="shared" si="80"/>
        <v>14425.01341</v>
      </c>
      <c r="J190" s="544">
        <f t="shared" si="80"/>
        <v>759.21123999999998</v>
      </c>
      <c r="K190" s="544">
        <f t="shared" si="80"/>
        <v>0</v>
      </c>
      <c r="L190" s="544">
        <f t="shared" si="80"/>
        <v>15184.22465</v>
      </c>
      <c r="M190" s="544">
        <f t="shared" si="80"/>
        <v>14425.01341</v>
      </c>
      <c r="N190" s="544">
        <f t="shared" si="80"/>
        <v>759.21123999999998</v>
      </c>
      <c r="O190" s="544">
        <f t="shared" si="80"/>
        <v>0</v>
      </c>
      <c r="P190" s="338">
        <f>H190/D190</f>
        <v>0.79</v>
      </c>
      <c r="Q190" s="338">
        <f>L190/D190</f>
        <v>0.79</v>
      </c>
      <c r="R190" s="539"/>
    </row>
    <row r="191" spans="1:18" s="540" customFormat="1" ht="81" customHeight="1" x14ac:dyDescent="0.25">
      <c r="A191" s="106" t="s">
        <v>127</v>
      </c>
      <c r="B191" s="107" t="s">
        <v>539</v>
      </c>
      <c r="C191" s="269">
        <v>18257.3</v>
      </c>
      <c r="D191" s="269">
        <f>E191</f>
        <v>18257.3</v>
      </c>
      <c r="E191" s="269">
        <v>18257.3</v>
      </c>
      <c r="F191" s="269">
        <v>0</v>
      </c>
      <c r="G191" s="269">
        <f>G192</f>
        <v>0</v>
      </c>
      <c r="H191" s="129">
        <f t="shared" si="74"/>
        <v>14425.01341</v>
      </c>
      <c r="I191" s="269">
        <v>14425.01341</v>
      </c>
      <c r="J191" s="269">
        <v>0</v>
      </c>
      <c r="K191" s="269">
        <v>0</v>
      </c>
      <c r="L191" s="129">
        <f t="shared" si="75"/>
        <v>14425.01341</v>
      </c>
      <c r="M191" s="269">
        <f>I191</f>
        <v>14425.01341</v>
      </c>
      <c r="N191" s="269">
        <v>0</v>
      </c>
      <c r="O191" s="269">
        <f>O192</f>
        <v>0</v>
      </c>
      <c r="P191" s="339">
        <f>H191/D191</f>
        <v>0.79</v>
      </c>
      <c r="Q191" s="339">
        <f t="shared" ref="Q191:Q214" si="81">L191/D191</f>
        <v>0.79</v>
      </c>
      <c r="R191" s="539"/>
    </row>
    <row r="192" spans="1:18" s="540" customFormat="1" ht="86.25" customHeight="1" x14ac:dyDescent="0.25">
      <c r="A192" s="106" t="s">
        <v>488</v>
      </c>
      <c r="B192" s="107" t="s">
        <v>540</v>
      </c>
      <c r="C192" s="269">
        <v>961.02</v>
      </c>
      <c r="D192" s="128">
        <f>E192+F192+G192</f>
        <v>961.02</v>
      </c>
      <c r="E192" s="128">
        <v>0</v>
      </c>
      <c r="F192" s="128">
        <v>961.02</v>
      </c>
      <c r="G192" s="128">
        <v>0</v>
      </c>
      <c r="H192" s="129">
        <f t="shared" si="74"/>
        <v>759.21123999999998</v>
      </c>
      <c r="I192" s="128">
        <v>0</v>
      </c>
      <c r="J192" s="128">
        <v>759.21123999999998</v>
      </c>
      <c r="K192" s="128">
        <v>0</v>
      </c>
      <c r="L192" s="129">
        <f t="shared" si="75"/>
        <v>759.21123999999998</v>
      </c>
      <c r="M192" s="128">
        <v>0</v>
      </c>
      <c r="N192" s="128">
        <f>J192</f>
        <v>759.21123999999998</v>
      </c>
      <c r="O192" s="128">
        <v>0</v>
      </c>
      <c r="P192" s="339">
        <f t="shared" ref="P192:P214" si="82">H192/D192</f>
        <v>0.79</v>
      </c>
      <c r="Q192" s="339">
        <f t="shared" si="81"/>
        <v>0.79</v>
      </c>
      <c r="R192" s="539"/>
    </row>
    <row r="193" spans="1:18" s="540" customFormat="1" ht="82.5" customHeight="1" x14ac:dyDescent="0.25">
      <c r="A193" s="106"/>
      <c r="B193" s="107" t="s">
        <v>491</v>
      </c>
      <c r="C193" s="269">
        <f>C191+C192</f>
        <v>19218.32</v>
      </c>
      <c r="D193" s="269">
        <f>D191+D192</f>
        <v>19218.32</v>
      </c>
      <c r="E193" s="269">
        <f>E191+E192</f>
        <v>18257.3</v>
      </c>
      <c r="F193" s="269">
        <f>F191+F192</f>
        <v>961.02</v>
      </c>
      <c r="G193" s="269">
        <f t="shared" ref="G193:O193" si="83">G191+G192</f>
        <v>0</v>
      </c>
      <c r="H193" s="269">
        <f t="shared" si="83"/>
        <v>15184.22465</v>
      </c>
      <c r="I193" s="269">
        <f t="shared" si="83"/>
        <v>14425.01341</v>
      </c>
      <c r="J193" s="269">
        <f t="shared" si="83"/>
        <v>759.21123999999998</v>
      </c>
      <c r="K193" s="269">
        <f t="shared" si="83"/>
        <v>0</v>
      </c>
      <c r="L193" s="269">
        <f t="shared" si="83"/>
        <v>15184.22465</v>
      </c>
      <c r="M193" s="269">
        <f t="shared" si="83"/>
        <v>14425.01341</v>
      </c>
      <c r="N193" s="269">
        <f t="shared" si="83"/>
        <v>759.21123999999998</v>
      </c>
      <c r="O193" s="269">
        <f t="shared" si="83"/>
        <v>0</v>
      </c>
      <c r="P193" s="339">
        <f t="shared" si="82"/>
        <v>0.79</v>
      </c>
      <c r="Q193" s="339">
        <f t="shared" si="81"/>
        <v>0.79</v>
      </c>
      <c r="R193" s="539"/>
    </row>
    <row r="194" spans="1:18" s="540" customFormat="1" ht="140.25" hidden="1" customHeight="1" x14ac:dyDescent="0.25">
      <c r="A194" s="106" t="s">
        <v>489</v>
      </c>
      <c r="B194" s="107" t="s">
        <v>494</v>
      </c>
      <c r="C194" s="269">
        <v>0</v>
      </c>
      <c r="D194" s="128">
        <f>E194</f>
        <v>0</v>
      </c>
      <c r="E194" s="128">
        <v>0</v>
      </c>
      <c r="F194" s="128">
        <v>0</v>
      </c>
      <c r="G194" s="128">
        <v>0</v>
      </c>
      <c r="H194" s="129">
        <f t="shared" si="74"/>
        <v>0</v>
      </c>
      <c r="I194" s="128">
        <v>0</v>
      </c>
      <c r="J194" s="128">
        <v>0</v>
      </c>
      <c r="K194" s="128">
        <v>0</v>
      </c>
      <c r="L194" s="129">
        <f t="shared" si="75"/>
        <v>0</v>
      </c>
      <c r="M194" s="128">
        <f>I194</f>
        <v>0</v>
      </c>
      <c r="N194" s="128">
        <v>0</v>
      </c>
      <c r="O194" s="128">
        <v>0</v>
      </c>
      <c r="P194" s="339" t="e">
        <f t="shared" si="82"/>
        <v>#DIV/0!</v>
      </c>
      <c r="Q194" s="339" t="e">
        <f t="shared" si="81"/>
        <v>#DIV/0!</v>
      </c>
      <c r="R194" s="539"/>
    </row>
    <row r="195" spans="1:18" s="540" customFormat="1" ht="114" hidden="1" customHeight="1" x14ac:dyDescent="0.25">
      <c r="A195" s="106" t="s">
        <v>492</v>
      </c>
      <c r="B195" s="107" t="s">
        <v>495</v>
      </c>
      <c r="C195" s="269">
        <v>0</v>
      </c>
      <c r="D195" s="128">
        <f>F195</f>
        <v>0</v>
      </c>
      <c r="E195" s="128">
        <v>0</v>
      </c>
      <c r="F195" s="128">
        <v>0</v>
      </c>
      <c r="G195" s="128">
        <f t="shared" ref="G195:O195" si="84">G197</f>
        <v>0</v>
      </c>
      <c r="H195" s="128">
        <f>J195</f>
        <v>0</v>
      </c>
      <c r="I195" s="128">
        <v>0</v>
      </c>
      <c r="J195" s="128">
        <f t="shared" si="84"/>
        <v>0</v>
      </c>
      <c r="K195" s="128">
        <f t="shared" si="84"/>
        <v>0</v>
      </c>
      <c r="L195" s="129">
        <f t="shared" si="75"/>
        <v>0</v>
      </c>
      <c r="M195" s="128">
        <v>0</v>
      </c>
      <c r="N195" s="128">
        <f t="shared" si="84"/>
        <v>0</v>
      </c>
      <c r="O195" s="128">
        <f t="shared" si="84"/>
        <v>0</v>
      </c>
      <c r="P195" s="339" t="e">
        <f t="shared" si="82"/>
        <v>#DIV/0!</v>
      </c>
      <c r="Q195" s="339" t="e">
        <f t="shared" si="81"/>
        <v>#DIV/0!</v>
      </c>
      <c r="R195" s="539"/>
    </row>
    <row r="196" spans="1:18" s="540" customFormat="1" ht="19.5" hidden="1" customHeight="1" x14ac:dyDescent="0.25">
      <c r="A196" s="106" t="s">
        <v>493</v>
      </c>
      <c r="B196" s="107" t="s">
        <v>490</v>
      </c>
      <c r="C196" s="269">
        <v>0</v>
      </c>
      <c r="D196" s="128">
        <f>D197</f>
        <v>0</v>
      </c>
      <c r="E196" s="128">
        <v>0</v>
      </c>
      <c r="F196" s="128">
        <f>F197</f>
        <v>0</v>
      </c>
      <c r="G196" s="128">
        <v>0</v>
      </c>
      <c r="H196" s="128">
        <v>0</v>
      </c>
      <c r="I196" s="128">
        <v>0</v>
      </c>
      <c r="J196" s="128">
        <v>0</v>
      </c>
      <c r="K196" s="128">
        <v>0</v>
      </c>
      <c r="L196" s="129">
        <f t="shared" si="75"/>
        <v>0</v>
      </c>
      <c r="M196" s="128">
        <v>0</v>
      </c>
      <c r="N196" s="128">
        <v>0</v>
      </c>
      <c r="O196" s="128">
        <v>0</v>
      </c>
      <c r="P196" s="339" t="e">
        <f t="shared" si="82"/>
        <v>#DIV/0!</v>
      </c>
      <c r="Q196" s="339" t="e">
        <f t="shared" si="81"/>
        <v>#DIV/0!</v>
      </c>
      <c r="R196" s="539"/>
    </row>
    <row r="197" spans="1:18" s="540" customFormat="1" ht="100.5" hidden="1" customHeight="1" x14ac:dyDescent="0.25">
      <c r="A197" s="106"/>
      <c r="B197" s="107" t="s">
        <v>541</v>
      </c>
      <c r="C197" s="556">
        <f>C194+C195</f>
        <v>0</v>
      </c>
      <c r="D197" s="128">
        <f>D195+D194</f>
        <v>0</v>
      </c>
      <c r="E197" s="128">
        <f>E195+E194</f>
        <v>0</v>
      </c>
      <c r="F197" s="128">
        <f>F195+F194</f>
        <v>0</v>
      </c>
      <c r="G197" s="128">
        <v>0</v>
      </c>
      <c r="H197" s="129">
        <f>I197+J197+K197</f>
        <v>0</v>
      </c>
      <c r="I197" s="128">
        <f>I194</f>
        <v>0</v>
      </c>
      <c r="J197" s="128">
        <v>0</v>
      </c>
      <c r="K197" s="128">
        <v>0</v>
      </c>
      <c r="L197" s="129">
        <f t="shared" si="75"/>
        <v>0</v>
      </c>
      <c r="M197" s="128">
        <f>I197</f>
        <v>0</v>
      </c>
      <c r="N197" s="128">
        <f>J197</f>
        <v>0</v>
      </c>
      <c r="O197" s="128">
        <v>0</v>
      </c>
      <c r="P197" s="339" t="e">
        <f t="shared" si="82"/>
        <v>#DIV/0!</v>
      </c>
      <c r="Q197" s="339" t="e">
        <f t="shared" si="81"/>
        <v>#DIV/0!</v>
      </c>
      <c r="R197" s="539"/>
    </row>
    <row r="198" spans="1:18" s="540" customFormat="1" ht="106.5" hidden="1" customHeight="1" x14ac:dyDescent="0.25">
      <c r="A198" s="105" t="s">
        <v>128</v>
      </c>
      <c r="B198" s="108" t="s">
        <v>542</v>
      </c>
      <c r="C198" s="268">
        <f>C199+C200</f>
        <v>0</v>
      </c>
      <c r="D198" s="268">
        <f t="shared" ref="D198:O198" si="85">D199+D200</f>
        <v>0</v>
      </c>
      <c r="E198" s="268">
        <f t="shared" si="85"/>
        <v>0</v>
      </c>
      <c r="F198" s="268">
        <f t="shared" si="85"/>
        <v>0</v>
      </c>
      <c r="G198" s="268">
        <f t="shared" si="85"/>
        <v>0</v>
      </c>
      <c r="H198" s="268">
        <f t="shared" si="85"/>
        <v>0</v>
      </c>
      <c r="I198" s="268">
        <f t="shared" si="85"/>
        <v>0</v>
      </c>
      <c r="J198" s="268">
        <f t="shared" si="85"/>
        <v>0</v>
      </c>
      <c r="K198" s="268">
        <f t="shared" si="85"/>
        <v>0</v>
      </c>
      <c r="L198" s="268">
        <f t="shared" si="85"/>
        <v>0</v>
      </c>
      <c r="M198" s="268">
        <f t="shared" si="85"/>
        <v>0</v>
      </c>
      <c r="N198" s="268">
        <f t="shared" si="85"/>
        <v>0</v>
      </c>
      <c r="O198" s="268">
        <f t="shared" si="85"/>
        <v>0</v>
      </c>
      <c r="P198" s="339" t="e">
        <f t="shared" si="82"/>
        <v>#DIV/0!</v>
      </c>
      <c r="Q198" s="339" t="e">
        <f t="shared" si="81"/>
        <v>#DIV/0!</v>
      </c>
      <c r="R198" s="539"/>
    </row>
    <row r="199" spans="1:18" s="540" customFormat="1" ht="183.75" hidden="1" customHeight="1" x14ac:dyDescent="0.25">
      <c r="A199" s="106" t="s">
        <v>129</v>
      </c>
      <c r="B199" s="107" t="s">
        <v>543</v>
      </c>
      <c r="C199" s="269">
        <v>0</v>
      </c>
      <c r="D199" s="128">
        <f>E199</f>
        <v>0</v>
      </c>
      <c r="E199" s="128">
        <v>0</v>
      </c>
      <c r="F199" s="128">
        <v>0</v>
      </c>
      <c r="G199" s="128">
        <v>0</v>
      </c>
      <c r="H199" s="128">
        <f>I199</f>
        <v>0</v>
      </c>
      <c r="I199" s="128">
        <v>0</v>
      </c>
      <c r="J199" s="128">
        <v>0</v>
      </c>
      <c r="K199" s="128">
        <v>0</v>
      </c>
      <c r="L199" s="128">
        <f>M199</f>
        <v>0</v>
      </c>
      <c r="M199" s="128">
        <f>I199</f>
        <v>0</v>
      </c>
      <c r="N199" s="128">
        <v>0</v>
      </c>
      <c r="O199" s="128">
        <v>0</v>
      </c>
      <c r="P199" s="339" t="e">
        <f t="shared" si="82"/>
        <v>#DIV/0!</v>
      </c>
      <c r="Q199" s="339" t="e">
        <f t="shared" si="81"/>
        <v>#DIV/0!</v>
      </c>
      <c r="R199" s="539"/>
    </row>
    <row r="200" spans="1:18" s="540" customFormat="1" ht="192" hidden="1" customHeight="1" x14ac:dyDescent="0.25">
      <c r="A200" s="106" t="s">
        <v>544</v>
      </c>
      <c r="B200" s="107" t="s">
        <v>545</v>
      </c>
      <c r="C200" s="269">
        <v>0</v>
      </c>
      <c r="D200" s="128">
        <f>F200</f>
        <v>0</v>
      </c>
      <c r="E200" s="128">
        <v>0</v>
      </c>
      <c r="F200" s="128">
        <v>0</v>
      </c>
      <c r="G200" s="128">
        <v>0</v>
      </c>
      <c r="H200" s="128">
        <f>J200</f>
        <v>0</v>
      </c>
      <c r="I200" s="128">
        <v>0</v>
      </c>
      <c r="J200" s="128">
        <v>0</v>
      </c>
      <c r="K200" s="128">
        <v>0</v>
      </c>
      <c r="L200" s="128">
        <f>N200</f>
        <v>0</v>
      </c>
      <c r="M200" s="128">
        <v>0</v>
      </c>
      <c r="N200" s="128">
        <f>J200</f>
        <v>0</v>
      </c>
      <c r="O200" s="128">
        <v>0</v>
      </c>
      <c r="P200" s="339" t="e">
        <f t="shared" si="82"/>
        <v>#DIV/0!</v>
      </c>
      <c r="Q200" s="339" t="e">
        <f t="shared" si="81"/>
        <v>#DIV/0!</v>
      </c>
      <c r="R200" s="539"/>
    </row>
    <row r="201" spans="1:18" s="540" customFormat="1" ht="135.75" hidden="1" customHeight="1" x14ac:dyDescent="0.25">
      <c r="A201" s="106"/>
      <c r="B201" s="107" t="s">
        <v>546</v>
      </c>
      <c r="C201" s="269">
        <v>0</v>
      </c>
      <c r="D201" s="269">
        <f t="shared" ref="D201:O201" si="86">D200+D199</f>
        <v>0</v>
      </c>
      <c r="E201" s="269">
        <f t="shared" si="86"/>
        <v>0</v>
      </c>
      <c r="F201" s="269">
        <f t="shared" si="86"/>
        <v>0</v>
      </c>
      <c r="G201" s="269">
        <f t="shared" si="86"/>
        <v>0</v>
      </c>
      <c r="H201" s="269">
        <f t="shared" si="86"/>
        <v>0</v>
      </c>
      <c r="I201" s="269">
        <f t="shared" si="86"/>
        <v>0</v>
      </c>
      <c r="J201" s="269">
        <f t="shared" si="86"/>
        <v>0</v>
      </c>
      <c r="K201" s="269">
        <f t="shared" si="86"/>
        <v>0</v>
      </c>
      <c r="L201" s="269">
        <f t="shared" si="86"/>
        <v>0</v>
      </c>
      <c r="M201" s="269">
        <f t="shared" si="86"/>
        <v>0</v>
      </c>
      <c r="N201" s="269">
        <f t="shared" si="86"/>
        <v>0</v>
      </c>
      <c r="O201" s="269">
        <f t="shared" si="86"/>
        <v>0</v>
      </c>
      <c r="P201" s="339" t="e">
        <f t="shared" si="82"/>
        <v>#DIV/0!</v>
      </c>
      <c r="Q201" s="339" t="e">
        <f t="shared" si="81"/>
        <v>#DIV/0!</v>
      </c>
      <c r="R201" s="539"/>
    </row>
    <row r="202" spans="1:18" s="558" customFormat="1" ht="68.25" hidden="1" customHeight="1" x14ac:dyDescent="0.25">
      <c r="A202" s="105" t="s">
        <v>228</v>
      </c>
      <c r="B202" s="108" t="s">
        <v>229</v>
      </c>
      <c r="C202" s="268"/>
      <c r="D202" s="148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339" t="e">
        <f t="shared" si="82"/>
        <v>#DIV/0!</v>
      </c>
      <c r="Q202" s="339" t="e">
        <f t="shared" si="81"/>
        <v>#DIV/0!</v>
      </c>
      <c r="R202" s="557"/>
    </row>
    <row r="203" spans="1:18" s="540" customFormat="1" ht="53.25" hidden="1" customHeight="1" x14ac:dyDescent="0.25">
      <c r="A203" s="106" t="s">
        <v>230</v>
      </c>
      <c r="B203" s="107" t="s">
        <v>231</v>
      </c>
      <c r="C203" s="269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339" t="e">
        <f t="shared" si="82"/>
        <v>#DIV/0!</v>
      </c>
      <c r="Q203" s="339" t="e">
        <f t="shared" si="81"/>
        <v>#DIV/0!</v>
      </c>
      <c r="R203" s="539"/>
    </row>
    <row r="204" spans="1:18" s="540" customFormat="1" ht="13.5" hidden="1" customHeight="1" x14ac:dyDescent="0.25">
      <c r="A204" s="106"/>
      <c r="B204" s="107" t="s">
        <v>232</v>
      </c>
      <c r="C204" s="269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339" t="e">
        <f t="shared" si="82"/>
        <v>#DIV/0!</v>
      </c>
      <c r="Q204" s="339" t="e">
        <f t="shared" si="81"/>
        <v>#DIV/0!</v>
      </c>
      <c r="R204" s="539"/>
    </row>
    <row r="205" spans="1:18" s="540" customFormat="1" ht="105.75" customHeight="1" x14ac:dyDescent="0.25">
      <c r="A205" s="105" t="s">
        <v>128</v>
      </c>
      <c r="B205" s="108" t="s">
        <v>767</v>
      </c>
      <c r="C205" s="268">
        <f>C206</f>
        <v>10000</v>
      </c>
      <c r="D205" s="268">
        <f t="shared" ref="D205:O205" si="87">D206</f>
        <v>10000</v>
      </c>
      <c r="E205" s="268">
        <f t="shared" si="87"/>
        <v>0</v>
      </c>
      <c r="F205" s="268">
        <f t="shared" si="87"/>
        <v>10000</v>
      </c>
      <c r="G205" s="268">
        <f t="shared" si="87"/>
        <v>0</v>
      </c>
      <c r="H205" s="268">
        <f t="shared" si="87"/>
        <v>10000</v>
      </c>
      <c r="I205" s="268">
        <f t="shared" si="87"/>
        <v>0</v>
      </c>
      <c r="J205" s="268">
        <f t="shared" si="87"/>
        <v>10000</v>
      </c>
      <c r="K205" s="268">
        <f t="shared" si="87"/>
        <v>0</v>
      </c>
      <c r="L205" s="268">
        <f t="shared" si="87"/>
        <v>10000</v>
      </c>
      <c r="M205" s="268">
        <f t="shared" si="87"/>
        <v>0</v>
      </c>
      <c r="N205" s="268">
        <f t="shared" si="87"/>
        <v>10000</v>
      </c>
      <c r="O205" s="268">
        <f t="shared" si="87"/>
        <v>0</v>
      </c>
      <c r="P205" s="338">
        <f t="shared" si="82"/>
        <v>1</v>
      </c>
      <c r="Q205" s="338">
        <f t="shared" si="81"/>
        <v>1</v>
      </c>
      <c r="R205" s="539"/>
    </row>
    <row r="206" spans="1:18" s="540" customFormat="1" ht="148.5" customHeight="1" x14ac:dyDescent="0.25">
      <c r="A206" s="106" t="s">
        <v>768</v>
      </c>
      <c r="B206" s="107" t="s">
        <v>769</v>
      </c>
      <c r="C206" s="269">
        <v>10000</v>
      </c>
      <c r="D206" s="128">
        <f>E206+F206+G206</f>
        <v>10000</v>
      </c>
      <c r="E206" s="128">
        <v>0</v>
      </c>
      <c r="F206" s="128">
        <v>10000</v>
      </c>
      <c r="G206" s="128">
        <v>0</v>
      </c>
      <c r="H206" s="128">
        <f>J206</f>
        <v>10000</v>
      </c>
      <c r="I206" s="128">
        <v>0</v>
      </c>
      <c r="J206" s="128">
        <v>10000</v>
      </c>
      <c r="K206" s="128">
        <v>0</v>
      </c>
      <c r="L206" s="128">
        <f>M206+N206+O206</f>
        <v>10000</v>
      </c>
      <c r="M206" s="128">
        <f>I206</f>
        <v>0</v>
      </c>
      <c r="N206" s="128">
        <f>J206</f>
        <v>10000</v>
      </c>
      <c r="O206" s="128">
        <f>M206</f>
        <v>0</v>
      </c>
      <c r="P206" s="339">
        <f t="shared" si="82"/>
        <v>1</v>
      </c>
      <c r="Q206" s="339">
        <f t="shared" si="81"/>
        <v>1</v>
      </c>
      <c r="R206" s="539"/>
    </row>
    <row r="207" spans="1:18" s="540" customFormat="1" ht="113.25" customHeight="1" x14ac:dyDescent="0.25">
      <c r="A207" s="106" t="s">
        <v>228</v>
      </c>
      <c r="B207" s="107" t="s">
        <v>770</v>
      </c>
      <c r="C207" s="269">
        <f>C208+C210+C212</f>
        <v>32378</v>
      </c>
      <c r="D207" s="269">
        <f t="shared" ref="D207:O207" si="88">D208+D210+D212</f>
        <v>32378</v>
      </c>
      <c r="E207" s="269">
        <f t="shared" si="88"/>
        <v>0</v>
      </c>
      <c r="F207" s="269">
        <f t="shared" si="88"/>
        <v>32378</v>
      </c>
      <c r="G207" s="269">
        <f t="shared" si="88"/>
        <v>0</v>
      </c>
      <c r="H207" s="269">
        <f t="shared" si="88"/>
        <v>32378</v>
      </c>
      <c r="I207" s="269">
        <f t="shared" si="88"/>
        <v>0</v>
      </c>
      <c r="J207" s="269">
        <f t="shared" si="88"/>
        <v>32378</v>
      </c>
      <c r="K207" s="269">
        <f t="shared" si="88"/>
        <v>0</v>
      </c>
      <c r="L207" s="269">
        <f t="shared" si="88"/>
        <v>32378</v>
      </c>
      <c r="M207" s="269">
        <f t="shared" si="88"/>
        <v>0</v>
      </c>
      <c r="N207" s="269">
        <f t="shared" si="88"/>
        <v>32378</v>
      </c>
      <c r="O207" s="269">
        <f t="shared" si="88"/>
        <v>0</v>
      </c>
      <c r="P207" s="339">
        <f t="shared" si="82"/>
        <v>1</v>
      </c>
      <c r="Q207" s="339">
        <f t="shared" si="81"/>
        <v>1</v>
      </c>
      <c r="R207" s="539"/>
    </row>
    <row r="208" spans="1:18" s="540" customFormat="1" ht="60.75" customHeight="1" x14ac:dyDescent="0.25">
      <c r="A208" s="106" t="s">
        <v>230</v>
      </c>
      <c r="B208" s="107" t="s">
        <v>771</v>
      </c>
      <c r="C208" s="269">
        <f>C209</f>
        <v>9205</v>
      </c>
      <c r="D208" s="269">
        <f t="shared" ref="D208:D213" si="89">E208+F208+G208</f>
        <v>9205</v>
      </c>
      <c r="E208" s="269">
        <f t="shared" ref="E208:O208" si="90">E209</f>
        <v>0</v>
      </c>
      <c r="F208" s="269">
        <f t="shared" si="90"/>
        <v>9205</v>
      </c>
      <c r="G208" s="269">
        <f t="shared" si="90"/>
        <v>0</v>
      </c>
      <c r="H208" s="269">
        <f t="shared" si="90"/>
        <v>9205</v>
      </c>
      <c r="I208" s="269">
        <f t="shared" si="90"/>
        <v>0</v>
      </c>
      <c r="J208" s="269">
        <f t="shared" si="90"/>
        <v>9205</v>
      </c>
      <c r="K208" s="269">
        <f t="shared" si="90"/>
        <v>0</v>
      </c>
      <c r="L208" s="269">
        <f t="shared" si="90"/>
        <v>9205</v>
      </c>
      <c r="M208" s="269">
        <f t="shared" si="90"/>
        <v>0</v>
      </c>
      <c r="N208" s="269">
        <f t="shared" si="90"/>
        <v>9205</v>
      </c>
      <c r="O208" s="269">
        <f t="shared" si="90"/>
        <v>0</v>
      </c>
      <c r="P208" s="339">
        <f t="shared" si="82"/>
        <v>1</v>
      </c>
      <c r="Q208" s="339">
        <f t="shared" si="81"/>
        <v>1</v>
      </c>
      <c r="R208" s="539"/>
    </row>
    <row r="209" spans="1:18" s="540" customFormat="1" ht="53.25" customHeight="1" x14ac:dyDescent="0.25">
      <c r="A209" s="106"/>
      <c r="B209" s="107" t="s">
        <v>771</v>
      </c>
      <c r="C209" s="269">
        <v>9205</v>
      </c>
      <c r="D209" s="269">
        <f t="shared" si="89"/>
        <v>9205</v>
      </c>
      <c r="E209" s="128">
        <v>0</v>
      </c>
      <c r="F209" s="128">
        <v>9205</v>
      </c>
      <c r="G209" s="128">
        <v>0</v>
      </c>
      <c r="H209" s="128">
        <f>I209+J209+K209</f>
        <v>9205</v>
      </c>
      <c r="I209" s="128">
        <v>0</v>
      </c>
      <c r="J209" s="128">
        <v>9205</v>
      </c>
      <c r="K209" s="128">
        <v>0</v>
      </c>
      <c r="L209" s="128">
        <f>M209+N209+O209</f>
        <v>9205</v>
      </c>
      <c r="M209" s="128">
        <v>0</v>
      </c>
      <c r="N209" s="128">
        <f>J209</f>
        <v>9205</v>
      </c>
      <c r="O209" s="128">
        <v>0</v>
      </c>
      <c r="P209" s="339">
        <f t="shared" si="82"/>
        <v>1</v>
      </c>
      <c r="Q209" s="339">
        <f t="shared" si="81"/>
        <v>1</v>
      </c>
      <c r="R209" s="539"/>
    </row>
    <row r="210" spans="1:18" s="540" customFormat="1" ht="56.25" customHeight="1" x14ac:dyDescent="0.25">
      <c r="A210" s="106" t="s">
        <v>772</v>
      </c>
      <c r="B210" s="107" t="s">
        <v>773</v>
      </c>
      <c r="C210" s="269">
        <f>C211</f>
        <v>11869</v>
      </c>
      <c r="D210" s="269">
        <f t="shared" si="89"/>
        <v>11869</v>
      </c>
      <c r="E210" s="269">
        <f t="shared" ref="E210:O210" si="91">E211</f>
        <v>0</v>
      </c>
      <c r="F210" s="269">
        <f t="shared" si="91"/>
        <v>11869</v>
      </c>
      <c r="G210" s="269">
        <f t="shared" si="91"/>
        <v>0</v>
      </c>
      <c r="H210" s="269">
        <f t="shared" si="91"/>
        <v>11869</v>
      </c>
      <c r="I210" s="269">
        <f t="shared" si="91"/>
        <v>0</v>
      </c>
      <c r="J210" s="269">
        <f t="shared" si="91"/>
        <v>11869</v>
      </c>
      <c r="K210" s="269">
        <f t="shared" si="91"/>
        <v>0</v>
      </c>
      <c r="L210" s="269">
        <f t="shared" si="91"/>
        <v>11869</v>
      </c>
      <c r="M210" s="269">
        <f t="shared" si="91"/>
        <v>0</v>
      </c>
      <c r="N210" s="269">
        <f t="shared" si="91"/>
        <v>11869</v>
      </c>
      <c r="O210" s="269">
        <f t="shared" si="91"/>
        <v>0</v>
      </c>
      <c r="P210" s="339">
        <f t="shared" si="82"/>
        <v>1</v>
      </c>
      <c r="Q210" s="339">
        <f t="shared" si="81"/>
        <v>1</v>
      </c>
      <c r="R210" s="539"/>
    </row>
    <row r="211" spans="1:18" s="540" customFormat="1" ht="51.75" customHeight="1" x14ac:dyDescent="0.25">
      <c r="A211" s="106"/>
      <c r="B211" s="107" t="s">
        <v>773</v>
      </c>
      <c r="C211" s="269">
        <v>11869</v>
      </c>
      <c r="D211" s="269">
        <f t="shared" si="89"/>
        <v>11869</v>
      </c>
      <c r="E211" s="128">
        <v>0</v>
      </c>
      <c r="F211" s="128">
        <v>11869</v>
      </c>
      <c r="G211" s="128">
        <v>0</v>
      </c>
      <c r="H211" s="128">
        <f>I211+J211+K211</f>
        <v>11869</v>
      </c>
      <c r="I211" s="128">
        <v>0</v>
      </c>
      <c r="J211" s="128">
        <v>11869</v>
      </c>
      <c r="K211" s="128">
        <v>0</v>
      </c>
      <c r="L211" s="128">
        <f>M211+N211+O211</f>
        <v>11869</v>
      </c>
      <c r="M211" s="128">
        <v>0</v>
      </c>
      <c r="N211" s="128">
        <f>J211</f>
        <v>11869</v>
      </c>
      <c r="O211" s="128">
        <v>0</v>
      </c>
      <c r="P211" s="339">
        <f t="shared" si="82"/>
        <v>1</v>
      </c>
      <c r="Q211" s="339">
        <f t="shared" si="81"/>
        <v>1</v>
      </c>
      <c r="R211" s="539"/>
    </row>
    <row r="212" spans="1:18" s="540" customFormat="1" ht="57.75" customHeight="1" x14ac:dyDescent="0.25">
      <c r="A212" s="106" t="s">
        <v>774</v>
      </c>
      <c r="B212" s="107" t="s">
        <v>775</v>
      </c>
      <c r="C212" s="269">
        <f>C213</f>
        <v>11304</v>
      </c>
      <c r="D212" s="269">
        <f t="shared" si="89"/>
        <v>11304</v>
      </c>
      <c r="E212" s="269">
        <f t="shared" ref="E212:O212" si="92">E213</f>
        <v>0</v>
      </c>
      <c r="F212" s="269">
        <f t="shared" si="92"/>
        <v>11304</v>
      </c>
      <c r="G212" s="269">
        <f t="shared" si="92"/>
        <v>0</v>
      </c>
      <c r="H212" s="269">
        <f t="shared" si="92"/>
        <v>11304</v>
      </c>
      <c r="I212" s="269">
        <f t="shared" si="92"/>
        <v>0</v>
      </c>
      <c r="J212" s="269">
        <f t="shared" si="92"/>
        <v>11304</v>
      </c>
      <c r="K212" s="269">
        <f t="shared" si="92"/>
        <v>0</v>
      </c>
      <c r="L212" s="269">
        <f t="shared" si="92"/>
        <v>11304</v>
      </c>
      <c r="M212" s="269">
        <f t="shared" si="92"/>
        <v>0</v>
      </c>
      <c r="N212" s="269">
        <f t="shared" si="92"/>
        <v>11304</v>
      </c>
      <c r="O212" s="269">
        <f t="shared" si="92"/>
        <v>0</v>
      </c>
      <c r="P212" s="339">
        <f t="shared" si="82"/>
        <v>1</v>
      </c>
      <c r="Q212" s="339">
        <f t="shared" si="81"/>
        <v>1</v>
      </c>
      <c r="R212" s="539"/>
    </row>
    <row r="213" spans="1:18" s="540" customFormat="1" ht="58.5" customHeight="1" x14ac:dyDescent="0.25">
      <c r="A213" s="106"/>
      <c r="B213" s="107" t="s">
        <v>775</v>
      </c>
      <c r="C213" s="269">
        <v>11304</v>
      </c>
      <c r="D213" s="269">
        <f t="shared" si="89"/>
        <v>11304</v>
      </c>
      <c r="E213" s="128">
        <v>0</v>
      </c>
      <c r="F213" s="128">
        <v>11304</v>
      </c>
      <c r="G213" s="128">
        <v>0</v>
      </c>
      <c r="H213" s="128">
        <f>I213+J213+K213</f>
        <v>11304</v>
      </c>
      <c r="I213" s="128">
        <v>0</v>
      </c>
      <c r="J213" s="128">
        <v>11304</v>
      </c>
      <c r="K213" s="128">
        <v>0</v>
      </c>
      <c r="L213" s="128">
        <f>M213+N213+O213</f>
        <v>11304</v>
      </c>
      <c r="M213" s="128">
        <v>0</v>
      </c>
      <c r="N213" s="128">
        <f>J213</f>
        <v>11304</v>
      </c>
      <c r="O213" s="128">
        <v>0</v>
      </c>
      <c r="P213" s="339">
        <f t="shared" si="82"/>
        <v>1</v>
      </c>
      <c r="Q213" s="339">
        <f t="shared" si="81"/>
        <v>1</v>
      </c>
      <c r="R213" s="539"/>
    </row>
    <row r="214" spans="1:18" s="540" customFormat="1" ht="45.75" customHeight="1" x14ac:dyDescent="0.25">
      <c r="A214" s="103"/>
      <c r="B214" s="101" t="s">
        <v>130</v>
      </c>
      <c r="C214" s="104">
        <f>C198+C190+C169+C207+C205</f>
        <v>78581.69253</v>
      </c>
      <c r="D214" s="104">
        <f t="shared" ref="D214:O214" si="93">D198+D190+D169+D207+D205</f>
        <v>78581.69253</v>
      </c>
      <c r="E214" s="104">
        <f t="shared" si="93"/>
        <v>31809.9</v>
      </c>
      <c r="F214" s="104">
        <f t="shared" si="93"/>
        <v>44052.60858</v>
      </c>
      <c r="G214" s="104">
        <f t="shared" si="93"/>
        <v>2719.1839500000001</v>
      </c>
      <c r="H214" s="104">
        <f t="shared" si="93"/>
        <v>73447.706539999999</v>
      </c>
      <c r="I214" s="104">
        <f t="shared" si="93"/>
        <v>27033.96084</v>
      </c>
      <c r="J214" s="104">
        <f t="shared" si="93"/>
        <v>43800.840049999999</v>
      </c>
      <c r="K214" s="104">
        <f t="shared" si="93"/>
        <v>2612.9056500000002</v>
      </c>
      <c r="L214" s="104">
        <f t="shared" si="93"/>
        <v>73447.706539999999</v>
      </c>
      <c r="M214" s="104">
        <f t="shared" si="93"/>
        <v>27033.96084</v>
      </c>
      <c r="N214" s="104">
        <f t="shared" si="93"/>
        <v>43800.840049999999</v>
      </c>
      <c r="O214" s="104">
        <f t="shared" si="93"/>
        <v>2612.9056500000002</v>
      </c>
      <c r="P214" s="149">
        <f t="shared" si="82"/>
        <v>0.93500000000000005</v>
      </c>
      <c r="Q214" s="149">
        <f t="shared" si="81"/>
        <v>0.93500000000000005</v>
      </c>
      <c r="R214" s="539"/>
    </row>
    <row r="215" spans="1:18" s="474" customFormat="1" ht="45.75" customHeight="1" x14ac:dyDescent="0.25">
      <c r="A215" s="102"/>
      <c r="B215" s="631" t="s">
        <v>39</v>
      </c>
      <c r="C215" s="631"/>
      <c r="D215" s="631"/>
      <c r="E215" s="631"/>
      <c r="F215" s="631"/>
      <c r="G215" s="631"/>
      <c r="H215" s="631"/>
      <c r="I215" s="631"/>
      <c r="J215" s="631"/>
      <c r="K215" s="631"/>
      <c r="L215" s="631"/>
      <c r="M215" s="631"/>
      <c r="N215" s="631"/>
      <c r="O215" s="631"/>
      <c r="P215" s="631"/>
      <c r="Q215" s="631"/>
      <c r="R215" s="531"/>
    </row>
    <row r="216" spans="1:18" s="474" customFormat="1" ht="123.75" customHeight="1" x14ac:dyDescent="0.25">
      <c r="A216" s="105" t="s">
        <v>131</v>
      </c>
      <c r="B216" s="108" t="s">
        <v>132</v>
      </c>
      <c r="C216" s="340">
        <f>C217+C218+C232+C233+C236+C239+C244+C246+C247+C249+C259</f>
        <v>66174.636939999997</v>
      </c>
      <c r="D216" s="340">
        <f t="shared" ref="D216:O216" si="94">D217+D218+D232+D233+D236+D239+D244+D246+D247+D249+D259</f>
        <v>66174.636939999997</v>
      </c>
      <c r="E216" s="340">
        <f t="shared" si="94"/>
        <v>0</v>
      </c>
      <c r="F216" s="340">
        <f t="shared" si="94"/>
        <v>66174.636939999997</v>
      </c>
      <c r="G216" s="340">
        <f t="shared" si="94"/>
        <v>0</v>
      </c>
      <c r="H216" s="340">
        <f t="shared" si="94"/>
        <v>62574.322590000003</v>
      </c>
      <c r="I216" s="340">
        <f t="shared" si="94"/>
        <v>0</v>
      </c>
      <c r="J216" s="340">
        <f t="shared" si="94"/>
        <v>62574.322590000003</v>
      </c>
      <c r="K216" s="340">
        <f t="shared" si="94"/>
        <v>0</v>
      </c>
      <c r="L216" s="340">
        <f t="shared" si="94"/>
        <v>62574.322590000003</v>
      </c>
      <c r="M216" s="340">
        <f t="shared" si="94"/>
        <v>0</v>
      </c>
      <c r="N216" s="340">
        <f t="shared" si="94"/>
        <v>62574.322590000003</v>
      </c>
      <c r="O216" s="340">
        <f t="shared" si="94"/>
        <v>0</v>
      </c>
      <c r="P216" s="334">
        <f t="shared" ref="P216:P258" si="95">H216/D216</f>
        <v>0.94599999999999995</v>
      </c>
      <c r="Q216" s="334">
        <f>L216/D216</f>
        <v>0.94599999999999995</v>
      </c>
      <c r="R216" s="531"/>
    </row>
    <row r="217" spans="1:18" s="535" customFormat="1" ht="48.75" customHeight="1" x14ac:dyDescent="0.25">
      <c r="A217" s="24" t="s">
        <v>133</v>
      </c>
      <c r="B217" s="25" t="s">
        <v>134</v>
      </c>
      <c r="C217" s="370">
        <v>10422.87796</v>
      </c>
      <c r="D217" s="109">
        <f t="shared" ref="D217:D229" si="96">F217</f>
        <v>10422.87796</v>
      </c>
      <c r="E217" s="109">
        <v>0</v>
      </c>
      <c r="F217" s="109">
        <v>10422.87796</v>
      </c>
      <c r="G217" s="109">
        <v>0</v>
      </c>
      <c r="H217" s="109">
        <f t="shared" ref="H217:H232" si="97">J217</f>
        <v>10228.618850000001</v>
      </c>
      <c r="I217" s="109">
        <v>0</v>
      </c>
      <c r="J217" s="109">
        <v>10228.618850000001</v>
      </c>
      <c r="K217" s="109">
        <v>0</v>
      </c>
      <c r="L217" s="109">
        <f>N217</f>
        <v>10228.618850000001</v>
      </c>
      <c r="M217" s="109">
        <v>0</v>
      </c>
      <c r="N217" s="109">
        <f>J217</f>
        <v>10228.618850000001</v>
      </c>
      <c r="O217" s="109">
        <v>0</v>
      </c>
      <c r="P217" s="369">
        <f t="shared" si="95"/>
        <v>0.98099999999999998</v>
      </c>
      <c r="Q217" s="369">
        <f>L217/D217</f>
        <v>0.98099999999999998</v>
      </c>
      <c r="R217" s="534"/>
    </row>
    <row r="218" spans="1:18" s="538" customFormat="1" ht="48.75" customHeight="1" x14ac:dyDescent="0.25">
      <c r="A218" s="24" t="s">
        <v>135</v>
      </c>
      <c r="B218" s="25" t="s">
        <v>103</v>
      </c>
      <c r="C218" s="370">
        <f>C225+C226+C222+C223+C227+C230+C228+C229+C231</f>
        <v>20167.377759999999</v>
      </c>
      <c r="D218" s="370">
        <f t="shared" ref="D218:O218" si="98">D225+D226+D222+D223+D227+D230+D228+D229+D231</f>
        <v>20167.377759999999</v>
      </c>
      <c r="E218" s="370">
        <f t="shared" si="98"/>
        <v>0</v>
      </c>
      <c r="F218" s="370">
        <f t="shared" si="98"/>
        <v>20167.377759999999</v>
      </c>
      <c r="G218" s="370">
        <f t="shared" si="98"/>
        <v>0</v>
      </c>
      <c r="H218" s="370">
        <f t="shared" si="98"/>
        <v>19341.548159999998</v>
      </c>
      <c r="I218" s="370">
        <f t="shared" si="98"/>
        <v>0</v>
      </c>
      <c r="J218" s="370">
        <f t="shared" si="98"/>
        <v>19341.548159999998</v>
      </c>
      <c r="K218" s="370">
        <f t="shared" si="98"/>
        <v>0</v>
      </c>
      <c r="L218" s="370">
        <f t="shared" si="98"/>
        <v>19341.548159999998</v>
      </c>
      <c r="M218" s="370">
        <f t="shared" si="98"/>
        <v>0</v>
      </c>
      <c r="N218" s="370">
        <f t="shared" si="98"/>
        <v>19341.548159999998</v>
      </c>
      <c r="O218" s="370">
        <f t="shared" si="98"/>
        <v>0</v>
      </c>
      <c r="P218" s="335">
        <f t="shared" si="95"/>
        <v>0.95899999999999996</v>
      </c>
      <c r="Q218" s="335">
        <f>L218/D218</f>
        <v>0.95899999999999996</v>
      </c>
      <c r="R218" s="537"/>
    </row>
    <row r="219" spans="1:18" s="474" customFormat="1" ht="48.75" hidden="1" customHeight="1" x14ac:dyDescent="0.25">
      <c r="A219" s="24"/>
      <c r="B219" s="25" t="s">
        <v>103</v>
      </c>
      <c r="C219" s="370">
        <f>C220+C221+C223+C224</f>
        <v>0</v>
      </c>
      <c r="D219" s="541">
        <f>F219</f>
        <v>0</v>
      </c>
      <c r="E219" s="541">
        <v>0</v>
      </c>
      <c r="F219" s="541">
        <f t="shared" ref="F219:F224" si="99">C219</f>
        <v>0</v>
      </c>
      <c r="G219" s="541">
        <v>0</v>
      </c>
      <c r="H219" s="109">
        <f>J219</f>
        <v>35795.300000000003</v>
      </c>
      <c r="I219" s="109">
        <v>0</v>
      </c>
      <c r="J219" s="109">
        <v>35795.300000000003</v>
      </c>
      <c r="K219" s="109">
        <v>0</v>
      </c>
      <c r="L219" s="370">
        <f t="shared" ref="L219:L232" si="100">N219</f>
        <v>35795.300000000003</v>
      </c>
      <c r="M219" s="109">
        <v>0</v>
      </c>
      <c r="N219" s="109">
        <f>J219</f>
        <v>35795.300000000003</v>
      </c>
      <c r="O219" s="109">
        <v>0</v>
      </c>
      <c r="P219" s="335" t="e">
        <f t="shared" si="95"/>
        <v>#DIV/0!</v>
      </c>
      <c r="Q219" s="335" t="e">
        <f t="shared" ref="Q219:Q258" si="101">L219/D219</f>
        <v>#DIV/0!</v>
      </c>
      <c r="R219" s="531"/>
    </row>
    <row r="220" spans="1:18" s="474" customFormat="1" ht="48.75" hidden="1" customHeight="1" x14ac:dyDescent="0.25">
      <c r="A220" s="24"/>
      <c r="B220" s="25" t="s">
        <v>136</v>
      </c>
      <c r="C220" s="370">
        <v>0</v>
      </c>
      <c r="D220" s="541">
        <f t="shared" si="96"/>
        <v>0</v>
      </c>
      <c r="E220" s="541">
        <v>0</v>
      </c>
      <c r="F220" s="541">
        <f t="shared" si="99"/>
        <v>0</v>
      </c>
      <c r="G220" s="541">
        <v>0</v>
      </c>
      <c r="H220" s="109">
        <f t="shared" si="97"/>
        <v>0</v>
      </c>
      <c r="I220" s="109">
        <v>0</v>
      </c>
      <c r="J220" s="109">
        <f>F220</f>
        <v>0</v>
      </c>
      <c r="K220" s="109">
        <v>0</v>
      </c>
      <c r="L220" s="370">
        <f t="shared" si="100"/>
        <v>3553.2</v>
      </c>
      <c r="M220" s="109">
        <v>0</v>
      </c>
      <c r="N220" s="109">
        <v>3553.2</v>
      </c>
      <c r="O220" s="109">
        <v>0</v>
      </c>
      <c r="P220" s="335" t="e">
        <f t="shared" si="95"/>
        <v>#DIV/0!</v>
      </c>
      <c r="Q220" s="335" t="e">
        <f t="shared" si="101"/>
        <v>#DIV/0!</v>
      </c>
      <c r="R220" s="531"/>
    </row>
    <row r="221" spans="1:18" s="474" customFormat="1" ht="48.75" hidden="1" customHeight="1" x14ac:dyDescent="0.25">
      <c r="A221" s="24"/>
      <c r="B221" s="25" t="s">
        <v>137</v>
      </c>
      <c r="C221" s="370">
        <v>0</v>
      </c>
      <c r="D221" s="541">
        <f t="shared" si="96"/>
        <v>0</v>
      </c>
      <c r="E221" s="541">
        <v>0</v>
      </c>
      <c r="F221" s="541">
        <f t="shared" si="99"/>
        <v>0</v>
      </c>
      <c r="G221" s="541">
        <v>0</v>
      </c>
      <c r="H221" s="109">
        <f t="shared" si="97"/>
        <v>0</v>
      </c>
      <c r="I221" s="109">
        <v>0</v>
      </c>
      <c r="J221" s="109">
        <f>F221</f>
        <v>0</v>
      </c>
      <c r="K221" s="109">
        <v>0</v>
      </c>
      <c r="L221" s="370">
        <f t="shared" si="100"/>
        <v>0</v>
      </c>
      <c r="M221" s="109">
        <v>0</v>
      </c>
      <c r="N221" s="109">
        <f>J221</f>
        <v>0</v>
      </c>
      <c r="O221" s="109">
        <v>0</v>
      </c>
      <c r="P221" s="335" t="e">
        <f t="shared" si="95"/>
        <v>#DIV/0!</v>
      </c>
      <c r="Q221" s="335" t="e">
        <f t="shared" si="101"/>
        <v>#DIV/0!</v>
      </c>
      <c r="R221" s="531"/>
    </row>
    <row r="222" spans="1:18" s="540" customFormat="1" ht="48.75" hidden="1" customHeight="1" x14ac:dyDescent="0.25">
      <c r="A222" s="24"/>
      <c r="B222" s="25" t="s">
        <v>138</v>
      </c>
      <c r="C222" s="370">
        <v>0</v>
      </c>
      <c r="D222" s="109">
        <f t="shared" si="96"/>
        <v>0</v>
      </c>
      <c r="E222" s="109">
        <v>0</v>
      </c>
      <c r="F222" s="109">
        <v>0</v>
      </c>
      <c r="G222" s="109">
        <v>0</v>
      </c>
      <c r="H222" s="109">
        <f t="shared" si="97"/>
        <v>0</v>
      </c>
      <c r="I222" s="109">
        <v>0</v>
      </c>
      <c r="J222" s="109">
        <v>0</v>
      </c>
      <c r="K222" s="109">
        <v>0</v>
      </c>
      <c r="L222" s="370">
        <f t="shared" si="100"/>
        <v>0</v>
      </c>
      <c r="M222" s="109">
        <v>0</v>
      </c>
      <c r="N222" s="109">
        <v>0</v>
      </c>
      <c r="O222" s="109">
        <v>0</v>
      </c>
      <c r="P222" s="335" t="e">
        <f t="shared" si="95"/>
        <v>#DIV/0!</v>
      </c>
      <c r="Q222" s="335" t="e">
        <f t="shared" si="101"/>
        <v>#DIV/0!</v>
      </c>
      <c r="R222" s="539"/>
    </row>
    <row r="223" spans="1:18" s="540" customFormat="1" ht="48.75" hidden="1" customHeight="1" x14ac:dyDescent="0.25">
      <c r="A223" s="24"/>
      <c r="B223" s="25" t="s">
        <v>139</v>
      </c>
      <c r="C223" s="370">
        <v>0</v>
      </c>
      <c r="D223" s="109">
        <f t="shared" si="96"/>
        <v>0</v>
      </c>
      <c r="E223" s="109">
        <v>0</v>
      </c>
      <c r="F223" s="109">
        <v>0</v>
      </c>
      <c r="G223" s="109">
        <v>0</v>
      </c>
      <c r="H223" s="109">
        <f t="shared" si="97"/>
        <v>0</v>
      </c>
      <c r="I223" s="109">
        <v>0</v>
      </c>
      <c r="J223" s="109">
        <v>0</v>
      </c>
      <c r="K223" s="109">
        <v>0</v>
      </c>
      <c r="L223" s="370">
        <f t="shared" si="100"/>
        <v>0</v>
      </c>
      <c r="M223" s="109">
        <v>0</v>
      </c>
      <c r="N223" s="109">
        <f t="shared" ref="N223:N232" si="102">J223</f>
        <v>0</v>
      </c>
      <c r="O223" s="109">
        <v>0</v>
      </c>
      <c r="P223" s="335" t="e">
        <f t="shared" si="95"/>
        <v>#DIV/0!</v>
      </c>
      <c r="Q223" s="335" t="e">
        <f t="shared" si="101"/>
        <v>#DIV/0!</v>
      </c>
      <c r="R223" s="539"/>
    </row>
    <row r="224" spans="1:18" s="474" customFormat="1" ht="48.75" hidden="1" customHeight="1" x14ac:dyDescent="0.25">
      <c r="A224" s="24"/>
      <c r="B224" s="25" t="s">
        <v>140</v>
      </c>
      <c r="C224" s="370">
        <v>0</v>
      </c>
      <c r="D224" s="541">
        <f t="shared" si="96"/>
        <v>0</v>
      </c>
      <c r="E224" s="541">
        <v>0</v>
      </c>
      <c r="F224" s="541">
        <f t="shared" si="99"/>
        <v>0</v>
      </c>
      <c r="G224" s="541">
        <v>0</v>
      </c>
      <c r="H224" s="109">
        <f t="shared" si="97"/>
        <v>0</v>
      </c>
      <c r="I224" s="109">
        <v>0</v>
      </c>
      <c r="J224" s="109">
        <f>F224</f>
        <v>0</v>
      </c>
      <c r="K224" s="109">
        <v>0</v>
      </c>
      <c r="L224" s="370">
        <f t="shared" si="100"/>
        <v>0</v>
      </c>
      <c r="M224" s="109">
        <v>0</v>
      </c>
      <c r="N224" s="109">
        <f t="shared" si="102"/>
        <v>0</v>
      </c>
      <c r="O224" s="109">
        <v>0</v>
      </c>
      <c r="P224" s="335" t="e">
        <f t="shared" si="95"/>
        <v>#DIV/0!</v>
      </c>
      <c r="Q224" s="335" t="e">
        <f t="shared" si="101"/>
        <v>#DIV/0!</v>
      </c>
      <c r="R224" s="531"/>
    </row>
    <row r="225" spans="1:18" s="540" customFormat="1" ht="48.75" customHeight="1" x14ac:dyDescent="0.25">
      <c r="A225" s="106"/>
      <c r="B225" s="107" t="s">
        <v>320</v>
      </c>
      <c r="C225" s="370">
        <v>2531.19002</v>
      </c>
      <c r="D225" s="109">
        <f t="shared" si="96"/>
        <v>2531.19002</v>
      </c>
      <c r="E225" s="109">
        <v>0</v>
      </c>
      <c r="F225" s="109">
        <v>2531.19002</v>
      </c>
      <c r="G225" s="109">
        <v>0</v>
      </c>
      <c r="H225" s="109">
        <f t="shared" si="97"/>
        <v>2100.29025</v>
      </c>
      <c r="I225" s="109">
        <v>0</v>
      </c>
      <c r="J225" s="109">
        <v>2100.29025</v>
      </c>
      <c r="K225" s="109">
        <v>0</v>
      </c>
      <c r="L225" s="370">
        <f t="shared" si="100"/>
        <v>2100.29025</v>
      </c>
      <c r="M225" s="109">
        <v>0</v>
      </c>
      <c r="N225" s="109">
        <f t="shared" si="102"/>
        <v>2100.29025</v>
      </c>
      <c r="O225" s="109">
        <v>0</v>
      </c>
      <c r="P225" s="369">
        <f t="shared" si="95"/>
        <v>0.83</v>
      </c>
      <c r="Q225" s="369">
        <f t="shared" si="101"/>
        <v>0.83</v>
      </c>
      <c r="R225" s="539"/>
    </row>
    <row r="226" spans="1:18" s="533" customFormat="1" ht="48.75" customHeight="1" x14ac:dyDescent="0.25">
      <c r="A226" s="106"/>
      <c r="B226" s="107" t="s">
        <v>309</v>
      </c>
      <c r="C226" s="370">
        <v>454.76639999999998</v>
      </c>
      <c r="D226" s="109">
        <f t="shared" si="96"/>
        <v>454.76639999999998</v>
      </c>
      <c r="E226" s="109">
        <v>0</v>
      </c>
      <c r="F226" s="109">
        <v>454.76639999999998</v>
      </c>
      <c r="G226" s="109">
        <v>0</v>
      </c>
      <c r="H226" s="109">
        <f t="shared" si="97"/>
        <v>454.76519999999999</v>
      </c>
      <c r="I226" s="109">
        <v>0</v>
      </c>
      <c r="J226" s="109">
        <v>454.76519999999999</v>
      </c>
      <c r="K226" s="109">
        <v>0</v>
      </c>
      <c r="L226" s="109">
        <f t="shared" si="100"/>
        <v>454.76519999999999</v>
      </c>
      <c r="M226" s="109">
        <v>0</v>
      </c>
      <c r="N226" s="109">
        <f t="shared" si="102"/>
        <v>454.76519999999999</v>
      </c>
      <c r="O226" s="109">
        <v>0</v>
      </c>
      <c r="P226" s="369">
        <f t="shared" si="95"/>
        <v>1</v>
      </c>
      <c r="Q226" s="369">
        <f t="shared" si="101"/>
        <v>1</v>
      </c>
      <c r="R226" s="532"/>
    </row>
    <row r="227" spans="1:18" s="540" customFormat="1" ht="48.75" customHeight="1" x14ac:dyDescent="0.25">
      <c r="A227" s="106"/>
      <c r="B227" s="107" t="s">
        <v>329</v>
      </c>
      <c r="C227" s="370">
        <v>2912.2310000000002</v>
      </c>
      <c r="D227" s="109">
        <f t="shared" si="96"/>
        <v>2912.2310000000002</v>
      </c>
      <c r="E227" s="109">
        <v>0</v>
      </c>
      <c r="F227" s="109">
        <v>2912.2310000000002</v>
      </c>
      <c r="G227" s="109">
        <v>0</v>
      </c>
      <c r="H227" s="109">
        <f t="shared" si="97"/>
        <v>2912.2310000000002</v>
      </c>
      <c r="I227" s="109">
        <v>0</v>
      </c>
      <c r="J227" s="109">
        <v>2912.2310000000002</v>
      </c>
      <c r="K227" s="109">
        <v>0</v>
      </c>
      <c r="L227" s="109">
        <f t="shared" si="100"/>
        <v>2912.2310000000002</v>
      </c>
      <c r="M227" s="109">
        <v>0</v>
      </c>
      <c r="N227" s="109">
        <f t="shared" si="102"/>
        <v>2912.2310000000002</v>
      </c>
      <c r="O227" s="109">
        <v>0</v>
      </c>
      <c r="P227" s="369">
        <f t="shared" si="95"/>
        <v>1</v>
      </c>
      <c r="Q227" s="369">
        <f t="shared" si="101"/>
        <v>1</v>
      </c>
      <c r="R227" s="539"/>
    </row>
    <row r="228" spans="1:18" s="540" customFormat="1" ht="48.75" hidden="1" customHeight="1" x14ac:dyDescent="0.25">
      <c r="A228" s="106"/>
      <c r="B228" s="107" t="s">
        <v>302</v>
      </c>
      <c r="C228" s="370">
        <v>0</v>
      </c>
      <c r="D228" s="109">
        <f t="shared" si="96"/>
        <v>0</v>
      </c>
      <c r="E228" s="109">
        <v>0</v>
      </c>
      <c r="F228" s="109">
        <v>0</v>
      </c>
      <c r="G228" s="109">
        <v>0</v>
      </c>
      <c r="H228" s="109">
        <f t="shared" si="97"/>
        <v>0</v>
      </c>
      <c r="I228" s="109">
        <v>0</v>
      </c>
      <c r="J228" s="109">
        <v>0</v>
      </c>
      <c r="K228" s="109">
        <v>0</v>
      </c>
      <c r="L228" s="109">
        <f t="shared" si="100"/>
        <v>0</v>
      </c>
      <c r="M228" s="109">
        <v>0</v>
      </c>
      <c r="N228" s="109">
        <f t="shared" si="102"/>
        <v>0</v>
      </c>
      <c r="O228" s="109">
        <v>0</v>
      </c>
      <c r="P228" s="369" t="e">
        <f t="shared" si="95"/>
        <v>#DIV/0!</v>
      </c>
      <c r="Q228" s="369" t="e">
        <f t="shared" si="101"/>
        <v>#DIV/0!</v>
      </c>
      <c r="R228" s="539"/>
    </row>
    <row r="229" spans="1:18" s="540" customFormat="1" ht="48.75" hidden="1" customHeight="1" x14ac:dyDescent="0.25">
      <c r="A229" s="106"/>
      <c r="B229" s="107" t="s">
        <v>329</v>
      </c>
      <c r="C229" s="370">
        <v>0</v>
      </c>
      <c r="D229" s="109">
        <f t="shared" si="96"/>
        <v>0</v>
      </c>
      <c r="E229" s="109">
        <v>0</v>
      </c>
      <c r="F229" s="109">
        <v>0</v>
      </c>
      <c r="G229" s="109">
        <v>0</v>
      </c>
      <c r="H229" s="109">
        <f t="shared" si="97"/>
        <v>0</v>
      </c>
      <c r="I229" s="109">
        <v>0</v>
      </c>
      <c r="J229" s="109">
        <v>0</v>
      </c>
      <c r="K229" s="109">
        <v>0</v>
      </c>
      <c r="L229" s="109">
        <f t="shared" si="100"/>
        <v>0</v>
      </c>
      <c r="M229" s="109">
        <v>0</v>
      </c>
      <c r="N229" s="109">
        <f t="shared" si="102"/>
        <v>0</v>
      </c>
      <c r="O229" s="109">
        <v>0</v>
      </c>
      <c r="P229" s="369" t="e">
        <f t="shared" si="95"/>
        <v>#DIV/0!</v>
      </c>
      <c r="Q229" s="369" t="e">
        <f t="shared" si="101"/>
        <v>#DIV/0!</v>
      </c>
      <c r="R229" s="539"/>
    </row>
    <row r="230" spans="1:18" s="540" customFormat="1" ht="48.75" customHeight="1" x14ac:dyDescent="0.25">
      <c r="A230" s="106"/>
      <c r="B230" s="107" t="s">
        <v>547</v>
      </c>
      <c r="C230" s="370">
        <v>2097.2950999999998</v>
      </c>
      <c r="D230" s="109">
        <f>F230</f>
        <v>2097.2950999999998</v>
      </c>
      <c r="E230" s="109">
        <v>0</v>
      </c>
      <c r="F230" s="109">
        <v>2097.2950999999998</v>
      </c>
      <c r="G230" s="109">
        <v>0</v>
      </c>
      <c r="H230" s="109">
        <f>J230</f>
        <v>2076.9884000000002</v>
      </c>
      <c r="I230" s="109">
        <v>0</v>
      </c>
      <c r="J230" s="109">
        <v>2076.9884000000002</v>
      </c>
      <c r="K230" s="109">
        <v>0</v>
      </c>
      <c r="L230" s="109">
        <f t="shared" si="100"/>
        <v>2076.9884000000002</v>
      </c>
      <c r="M230" s="109">
        <v>0</v>
      </c>
      <c r="N230" s="109">
        <f t="shared" si="102"/>
        <v>2076.9884000000002</v>
      </c>
      <c r="O230" s="109">
        <v>0</v>
      </c>
      <c r="P230" s="369">
        <f t="shared" si="95"/>
        <v>0.99</v>
      </c>
      <c r="Q230" s="369">
        <f t="shared" si="101"/>
        <v>0.99</v>
      </c>
      <c r="R230" s="539"/>
    </row>
    <row r="231" spans="1:18" s="540" customFormat="1" ht="48.75" customHeight="1" x14ac:dyDescent="0.25">
      <c r="A231" s="106"/>
      <c r="B231" s="107" t="s">
        <v>548</v>
      </c>
      <c r="C231" s="370">
        <v>12171.89524</v>
      </c>
      <c r="D231" s="109">
        <f>F231</f>
        <v>12171.89524</v>
      </c>
      <c r="E231" s="109">
        <v>0</v>
      </c>
      <c r="F231" s="109">
        <v>12171.89524</v>
      </c>
      <c r="G231" s="109">
        <v>0</v>
      </c>
      <c r="H231" s="109">
        <f>J231</f>
        <v>11797.27331</v>
      </c>
      <c r="I231" s="109">
        <v>0</v>
      </c>
      <c r="J231" s="109">
        <v>11797.27331</v>
      </c>
      <c r="K231" s="109">
        <v>0</v>
      </c>
      <c r="L231" s="109">
        <f t="shared" si="100"/>
        <v>11797.27331</v>
      </c>
      <c r="M231" s="109">
        <v>0</v>
      </c>
      <c r="N231" s="109">
        <f>J231</f>
        <v>11797.27331</v>
      </c>
      <c r="O231" s="109">
        <v>0</v>
      </c>
      <c r="P231" s="369">
        <f t="shared" si="95"/>
        <v>0.96899999999999997</v>
      </c>
      <c r="Q231" s="369">
        <f t="shared" si="101"/>
        <v>0.96899999999999997</v>
      </c>
      <c r="R231" s="539"/>
    </row>
    <row r="232" spans="1:18" s="535" customFormat="1" ht="48.75" customHeight="1" x14ac:dyDescent="0.25">
      <c r="A232" s="106" t="s">
        <v>141</v>
      </c>
      <c r="B232" s="107" t="s">
        <v>142</v>
      </c>
      <c r="C232" s="370">
        <v>5751.4717499999997</v>
      </c>
      <c r="D232" s="109">
        <f>F232</f>
        <v>5751.4717499999997</v>
      </c>
      <c r="E232" s="109">
        <v>0</v>
      </c>
      <c r="F232" s="109">
        <v>5751.4717499999997</v>
      </c>
      <c r="G232" s="109">
        <v>0</v>
      </c>
      <c r="H232" s="109">
        <f t="shared" si="97"/>
        <v>5715.0064400000001</v>
      </c>
      <c r="I232" s="109">
        <v>0</v>
      </c>
      <c r="J232" s="109">
        <v>5715.0064400000001</v>
      </c>
      <c r="K232" s="109">
        <v>0</v>
      </c>
      <c r="L232" s="109">
        <f t="shared" si="100"/>
        <v>5715.0064400000001</v>
      </c>
      <c r="M232" s="109">
        <v>0</v>
      </c>
      <c r="N232" s="109">
        <f t="shared" si="102"/>
        <v>5715.0064400000001</v>
      </c>
      <c r="O232" s="109">
        <v>0</v>
      </c>
      <c r="P232" s="369">
        <f t="shared" si="95"/>
        <v>0.99399999999999999</v>
      </c>
      <c r="Q232" s="369">
        <f t="shared" si="101"/>
        <v>0.99399999999999999</v>
      </c>
      <c r="R232" s="534"/>
    </row>
    <row r="233" spans="1:18" s="538" customFormat="1" ht="42.75" customHeight="1" x14ac:dyDescent="0.25">
      <c r="A233" s="106" t="s">
        <v>143</v>
      </c>
      <c r="B233" s="107" t="s">
        <v>144</v>
      </c>
      <c r="C233" s="370">
        <f>C234+C235</f>
        <v>8420.5932699999994</v>
      </c>
      <c r="D233" s="370">
        <f t="shared" ref="D233:O233" si="103">D234+D235</f>
        <v>8420.5932699999994</v>
      </c>
      <c r="E233" s="370">
        <f t="shared" si="103"/>
        <v>0</v>
      </c>
      <c r="F233" s="370">
        <f t="shared" si="103"/>
        <v>8420.5932699999994</v>
      </c>
      <c r="G233" s="370">
        <f t="shared" si="103"/>
        <v>0</v>
      </c>
      <c r="H233" s="370">
        <f t="shared" si="103"/>
        <v>8325.2303200000006</v>
      </c>
      <c r="I233" s="370">
        <f t="shared" si="103"/>
        <v>0</v>
      </c>
      <c r="J233" s="370">
        <f t="shared" si="103"/>
        <v>8325.2303200000006</v>
      </c>
      <c r="K233" s="370">
        <f t="shared" si="103"/>
        <v>0</v>
      </c>
      <c r="L233" s="370">
        <f t="shared" si="103"/>
        <v>8325.2303200000006</v>
      </c>
      <c r="M233" s="370">
        <f t="shared" si="103"/>
        <v>0</v>
      </c>
      <c r="N233" s="370">
        <f t="shared" si="103"/>
        <v>8325.2303200000006</v>
      </c>
      <c r="O233" s="370">
        <f t="shared" si="103"/>
        <v>0</v>
      </c>
      <c r="P233" s="369">
        <f t="shared" si="95"/>
        <v>0.98899999999999999</v>
      </c>
      <c r="Q233" s="369">
        <f t="shared" si="101"/>
        <v>0.98899999999999999</v>
      </c>
      <c r="R233" s="537"/>
    </row>
    <row r="234" spans="1:18" s="540" customFormat="1" ht="43.5" customHeight="1" x14ac:dyDescent="0.25">
      <c r="A234" s="106"/>
      <c r="B234" s="107" t="s">
        <v>144</v>
      </c>
      <c r="C234" s="370">
        <v>8420.5932699999994</v>
      </c>
      <c r="D234" s="109">
        <f>F234</f>
        <v>8420.5932699999994</v>
      </c>
      <c r="E234" s="109">
        <v>0</v>
      </c>
      <c r="F234" s="109">
        <v>8420.5932699999994</v>
      </c>
      <c r="G234" s="109">
        <v>0</v>
      </c>
      <c r="H234" s="109">
        <f>J234</f>
        <v>8325.2303200000006</v>
      </c>
      <c r="I234" s="109">
        <v>0</v>
      </c>
      <c r="J234" s="109">
        <v>8325.2303200000006</v>
      </c>
      <c r="K234" s="109">
        <v>0</v>
      </c>
      <c r="L234" s="109">
        <f>N234</f>
        <v>8325.2303200000006</v>
      </c>
      <c r="M234" s="109">
        <v>0</v>
      </c>
      <c r="N234" s="109">
        <f>J234</f>
        <v>8325.2303200000006</v>
      </c>
      <c r="O234" s="109">
        <v>0</v>
      </c>
      <c r="P234" s="369">
        <f t="shared" si="95"/>
        <v>0.98899999999999999</v>
      </c>
      <c r="Q234" s="369">
        <f t="shared" si="101"/>
        <v>0.98899999999999999</v>
      </c>
      <c r="R234" s="539"/>
    </row>
    <row r="235" spans="1:18" s="540" customFormat="1" ht="33.75" hidden="1" customHeight="1" x14ac:dyDescent="0.25">
      <c r="A235" s="106"/>
      <c r="B235" s="107" t="s">
        <v>330</v>
      </c>
      <c r="C235" s="370">
        <v>0</v>
      </c>
      <c r="D235" s="109">
        <f>F235</f>
        <v>0</v>
      </c>
      <c r="E235" s="109">
        <v>0</v>
      </c>
      <c r="F235" s="109">
        <v>0</v>
      </c>
      <c r="G235" s="109">
        <v>0</v>
      </c>
      <c r="H235" s="109">
        <f>J235</f>
        <v>0</v>
      </c>
      <c r="I235" s="109">
        <v>0</v>
      </c>
      <c r="J235" s="109">
        <v>0</v>
      </c>
      <c r="K235" s="109">
        <v>0</v>
      </c>
      <c r="L235" s="109">
        <f>N235</f>
        <v>0</v>
      </c>
      <c r="M235" s="109">
        <v>0</v>
      </c>
      <c r="N235" s="109">
        <v>0</v>
      </c>
      <c r="O235" s="109">
        <v>0</v>
      </c>
      <c r="P235" s="369" t="e">
        <f t="shared" si="95"/>
        <v>#DIV/0!</v>
      </c>
      <c r="Q235" s="369" t="e">
        <f t="shared" si="101"/>
        <v>#DIV/0!</v>
      </c>
      <c r="R235" s="539"/>
    </row>
    <row r="236" spans="1:18" s="540" customFormat="1" ht="48.75" customHeight="1" x14ac:dyDescent="0.25">
      <c r="A236" s="106" t="s">
        <v>145</v>
      </c>
      <c r="B236" s="107" t="s">
        <v>146</v>
      </c>
      <c r="C236" s="370">
        <f>C237+C238</f>
        <v>1127.1560500000001</v>
      </c>
      <c r="D236" s="370">
        <f t="shared" ref="D236:O236" si="104">D237+D238</f>
        <v>1127.1560500000001</v>
      </c>
      <c r="E236" s="370">
        <f t="shared" si="104"/>
        <v>0</v>
      </c>
      <c r="F236" s="370">
        <f t="shared" si="104"/>
        <v>1127.1560500000001</v>
      </c>
      <c r="G236" s="370">
        <f t="shared" si="104"/>
        <v>0</v>
      </c>
      <c r="H236" s="370">
        <f t="shared" si="104"/>
        <v>591.70840999999996</v>
      </c>
      <c r="I236" s="370">
        <f t="shared" si="104"/>
        <v>0</v>
      </c>
      <c r="J236" s="370">
        <f t="shared" si="104"/>
        <v>591.70840999999996</v>
      </c>
      <c r="K236" s="370">
        <f t="shared" si="104"/>
        <v>0</v>
      </c>
      <c r="L236" s="370">
        <f t="shared" si="104"/>
        <v>591.70840999999996</v>
      </c>
      <c r="M236" s="370">
        <f t="shared" si="104"/>
        <v>0</v>
      </c>
      <c r="N236" s="370">
        <f t="shared" si="104"/>
        <v>591.70840999999996</v>
      </c>
      <c r="O236" s="370">
        <f t="shared" si="104"/>
        <v>0</v>
      </c>
      <c r="P236" s="369">
        <f t="shared" si="95"/>
        <v>0.52500000000000002</v>
      </c>
      <c r="Q236" s="369">
        <f t="shared" si="101"/>
        <v>0.52500000000000002</v>
      </c>
      <c r="R236" s="539"/>
    </row>
    <row r="237" spans="1:18" s="538" customFormat="1" ht="48.75" customHeight="1" x14ac:dyDescent="0.25">
      <c r="A237" s="106"/>
      <c r="B237" s="107" t="s">
        <v>146</v>
      </c>
      <c r="C237" s="370">
        <v>1127.1560500000001</v>
      </c>
      <c r="D237" s="109">
        <f>F237</f>
        <v>1127.1560500000001</v>
      </c>
      <c r="E237" s="109">
        <v>0</v>
      </c>
      <c r="F237" s="109">
        <v>1127.1560500000001</v>
      </c>
      <c r="G237" s="109">
        <v>0</v>
      </c>
      <c r="H237" s="109">
        <f>J237</f>
        <v>591.70840999999996</v>
      </c>
      <c r="I237" s="109">
        <v>0</v>
      </c>
      <c r="J237" s="109">
        <v>591.70840999999996</v>
      </c>
      <c r="K237" s="109">
        <v>0</v>
      </c>
      <c r="L237" s="109">
        <f>N237</f>
        <v>591.70840999999996</v>
      </c>
      <c r="M237" s="109">
        <v>0</v>
      </c>
      <c r="N237" s="109">
        <f>J237</f>
        <v>591.70840999999996</v>
      </c>
      <c r="O237" s="109">
        <v>0</v>
      </c>
      <c r="P237" s="369">
        <f t="shared" si="95"/>
        <v>0.52500000000000002</v>
      </c>
      <c r="Q237" s="369">
        <f t="shared" si="101"/>
        <v>0.52500000000000002</v>
      </c>
      <c r="R237" s="537"/>
    </row>
    <row r="238" spans="1:18" s="546" customFormat="1" ht="85.5" hidden="1" customHeight="1" x14ac:dyDescent="0.25">
      <c r="A238" s="24"/>
      <c r="B238" s="25" t="s">
        <v>549</v>
      </c>
      <c r="C238" s="370">
        <v>0</v>
      </c>
      <c r="D238" s="109">
        <f>F238</f>
        <v>0</v>
      </c>
      <c r="E238" s="109">
        <v>0</v>
      </c>
      <c r="F238" s="109">
        <v>0</v>
      </c>
      <c r="G238" s="109">
        <v>0</v>
      </c>
      <c r="H238" s="109">
        <f>J238</f>
        <v>0</v>
      </c>
      <c r="I238" s="109">
        <v>0</v>
      </c>
      <c r="J238" s="109">
        <v>0</v>
      </c>
      <c r="K238" s="109">
        <v>0</v>
      </c>
      <c r="L238" s="109">
        <f>N238</f>
        <v>0</v>
      </c>
      <c r="M238" s="109">
        <v>0</v>
      </c>
      <c r="N238" s="109">
        <f>J238</f>
        <v>0</v>
      </c>
      <c r="O238" s="109">
        <v>0</v>
      </c>
      <c r="P238" s="335" t="e">
        <f t="shared" si="95"/>
        <v>#DIV/0!</v>
      </c>
      <c r="Q238" s="335" t="e">
        <f t="shared" si="101"/>
        <v>#DIV/0!</v>
      </c>
      <c r="R238" s="545"/>
    </row>
    <row r="239" spans="1:18" s="533" customFormat="1" ht="60" customHeight="1" x14ac:dyDescent="0.25">
      <c r="A239" s="24" t="s">
        <v>147</v>
      </c>
      <c r="B239" s="25" t="s">
        <v>148</v>
      </c>
      <c r="C239" s="370">
        <f>C240+C241+C242+C243</f>
        <v>1112.1466700000001</v>
      </c>
      <c r="D239" s="370">
        <f t="shared" ref="D239:O239" si="105">D240+D241+D242+D243</f>
        <v>1112.1466700000001</v>
      </c>
      <c r="E239" s="370">
        <f t="shared" si="105"/>
        <v>0</v>
      </c>
      <c r="F239" s="370">
        <f t="shared" si="105"/>
        <v>1112.1466700000001</v>
      </c>
      <c r="G239" s="370">
        <f t="shared" si="105"/>
        <v>0</v>
      </c>
      <c r="H239" s="370">
        <f t="shared" si="105"/>
        <v>599.70000000000005</v>
      </c>
      <c r="I239" s="370">
        <f t="shared" si="105"/>
        <v>0</v>
      </c>
      <c r="J239" s="370">
        <f t="shared" si="105"/>
        <v>599.70000000000005</v>
      </c>
      <c r="K239" s="370">
        <f t="shared" si="105"/>
        <v>0</v>
      </c>
      <c r="L239" s="370">
        <f t="shared" si="105"/>
        <v>599.70000000000005</v>
      </c>
      <c r="M239" s="370">
        <f t="shared" si="105"/>
        <v>0</v>
      </c>
      <c r="N239" s="370">
        <f t="shared" si="105"/>
        <v>599.70000000000005</v>
      </c>
      <c r="O239" s="370">
        <f t="shared" si="105"/>
        <v>0</v>
      </c>
      <c r="P239" s="335">
        <f t="shared" si="95"/>
        <v>0.53900000000000003</v>
      </c>
      <c r="Q239" s="335">
        <f t="shared" si="101"/>
        <v>0.53900000000000003</v>
      </c>
      <c r="R239" s="532"/>
    </row>
    <row r="240" spans="1:18" s="533" customFormat="1" ht="27.75" hidden="1" customHeight="1" x14ac:dyDescent="0.25">
      <c r="A240" s="24"/>
      <c r="B240" s="25" t="s">
        <v>310</v>
      </c>
      <c r="C240" s="559">
        <v>0</v>
      </c>
      <c r="D240" s="109">
        <f>F240</f>
        <v>0</v>
      </c>
      <c r="E240" s="109">
        <v>0</v>
      </c>
      <c r="F240" s="109">
        <v>0</v>
      </c>
      <c r="G240" s="109">
        <v>0</v>
      </c>
      <c r="H240" s="109">
        <f t="shared" ref="H240:H245" si="106">J240</f>
        <v>0</v>
      </c>
      <c r="I240" s="109">
        <v>0</v>
      </c>
      <c r="J240" s="109">
        <v>0</v>
      </c>
      <c r="K240" s="109">
        <v>0</v>
      </c>
      <c r="L240" s="109">
        <f t="shared" ref="L240:L245" si="107">N240</f>
        <v>0</v>
      </c>
      <c r="M240" s="109">
        <v>0</v>
      </c>
      <c r="N240" s="109">
        <v>0</v>
      </c>
      <c r="O240" s="109">
        <v>0</v>
      </c>
      <c r="P240" s="335" t="e">
        <f t="shared" si="95"/>
        <v>#DIV/0!</v>
      </c>
      <c r="Q240" s="335" t="e">
        <f t="shared" si="101"/>
        <v>#DIV/0!</v>
      </c>
      <c r="R240" s="532"/>
    </row>
    <row r="241" spans="1:18" s="533" customFormat="1" ht="48.75" hidden="1" customHeight="1" x14ac:dyDescent="0.25">
      <c r="A241" s="24"/>
      <c r="B241" s="25" t="s">
        <v>331</v>
      </c>
      <c r="C241" s="370">
        <v>0</v>
      </c>
      <c r="D241" s="109">
        <f>F241</f>
        <v>0</v>
      </c>
      <c r="E241" s="109">
        <v>0</v>
      </c>
      <c r="F241" s="109">
        <v>0</v>
      </c>
      <c r="G241" s="109">
        <v>0</v>
      </c>
      <c r="H241" s="109">
        <f t="shared" si="106"/>
        <v>0</v>
      </c>
      <c r="I241" s="109">
        <v>0</v>
      </c>
      <c r="J241" s="109">
        <v>0</v>
      </c>
      <c r="K241" s="109">
        <v>0</v>
      </c>
      <c r="L241" s="109">
        <f t="shared" si="107"/>
        <v>0</v>
      </c>
      <c r="M241" s="109">
        <v>0</v>
      </c>
      <c r="N241" s="109">
        <v>0</v>
      </c>
      <c r="O241" s="109">
        <v>0</v>
      </c>
      <c r="P241" s="335" t="e">
        <f t="shared" si="95"/>
        <v>#DIV/0!</v>
      </c>
      <c r="Q241" s="335" t="e">
        <f t="shared" si="101"/>
        <v>#DIV/0!</v>
      </c>
      <c r="R241" s="532"/>
    </row>
    <row r="242" spans="1:18" s="533" customFormat="1" ht="55.5" customHeight="1" x14ac:dyDescent="0.25">
      <c r="A242" s="106"/>
      <c r="B242" s="107" t="s">
        <v>332</v>
      </c>
      <c r="C242" s="370">
        <v>615.17999999999995</v>
      </c>
      <c r="D242" s="109">
        <f>F242</f>
        <v>615.17999999999995</v>
      </c>
      <c r="E242" s="109">
        <v>0</v>
      </c>
      <c r="F242" s="109">
        <v>615.17999999999995</v>
      </c>
      <c r="G242" s="109">
        <v>0</v>
      </c>
      <c r="H242" s="109">
        <f t="shared" si="106"/>
        <v>599.70000000000005</v>
      </c>
      <c r="I242" s="109">
        <v>0</v>
      </c>
      <c r="J242" s="109">
        <v>599.70000000000005</v>
      </c>
      <c r="K242" s="109">
        <v>0</v>
      </c>
      <c r="L242" s="109">
        <f t="shared" si="107"/>
        <v>599.70000000000005</v>
      </c>
      <c r="M242" s="109">
        <v>0</v>
      </c>
      <c r="N242" s="109">
        <f>J242</f>
        <v>599.70000000000005</v>
      </c>
      <c r="O242" s="109">
        <v>0</v>
      </c>
      <c r="P242" s="369">
        <f t="shared" si="95"/>
        <v>0.97499999999999998</v>
      </c>
      <c r="Q242" s="369">
        <f t="shared" si="101"/>
        <v>0.97499999999999998</v>
      </c>
      <c r="R242" s="532"/>
    </row>
    <row r="243" spans="1:18" s="533" customFormat="1" ht="68.25" customHeight="1" x14ac:dyDescent="0.25">
      <c r="A243" s="106"/>
      <c r="B243" s="107" t="s">
        <v>496</v>
      </c>
      <c r="C243" s="370">
        <v>496.96667000000002</v>
      </c>
      <c r="D243" s="109">
        <f>F243</f>
        <v>496.96667000000002</v>
      </c>
      <c r="E243" s="109">
        <v>0</v>
      </c>
      <c r="F243" s="109">
        <v>496.96667000000002</v>
      </c>
      <c r="G243" s="109">
        <v>0</v>
      </c>
      <c r="H243" s="109">
        <f t="shared" si="106"/>
        <v>0</v>
      </c>
      <c r="I243" s="109">
        <v>0</v>
      </c>
      <c r="J243" s="109">
        <v>0</v>
      </c>
      <c r="K243" s="109">
        <v>0</v>
      </c>
      <c r="L243" s="109">
        <f t="shared" si="107"/>
        <v>0</v>
      </c>
      <c r="M243" s="109">
        <v>0</v>
      </c>
      <c r="N243" s="109">
        <f>J243</f>
        <v>0</v>
      </c>
      <c r="O243" s="109">
        <v>0</v>
      </c>
      <c r="P243" s="369">
        <v>0</v>
      </c>
      <c r="Q243" s="369">
        <v>0</v>
      </c>
      <c r="R243" s="532"/>
    </row>
    <row r="244" spans="1:18" s="540" customFormat="1" ht="53.25" customHeight="1" x14ac:dyDescent="0.25">
      <c r="A244" s="24" t="s">
        <v>233</v>
      </c>
      <c r="B244" s="25" t="s">
        <v>234</v>
      </c>
      <c r="C244" s="370">
        <f>C245</f>
        <v>30.002929999999999</v>
      </c>
      <c r="D244" s="109">
        <f>D245</f>
        <v>30.002929999999999</v>
      </c>
      <c r="E244" s="109">
        <f>E245</f>
        <v>0</v>
      </c>
      <c r="F244" s="109">
        <f>F245</f>
        <v>30.002929999999999</v>
      </c>
      <c r="G244" s="109">
        <v>0</v>
      </c>
      <c r="H244" s="109">
        <f t="shared" si="106"/>
        <v>30.002929999999999</v>
      </c>
      <c r="I244" s="109">
        <v>0</v>
      </c>
      <c r="J244" s="109">
        <f>J245</f>
        <v>30.002929999999999</v>
      </c>
      <c r="K244" s="109">
        <v>0</v>
      </c>
      <c r="L244" s="109">
        <f t="shared" si="107"/>
        <v>30.002929999999999</v>
      </c>
      <c r="M244" s="109">
        <v>0</v>
      </c>
      <c r="N244" s="109">
        <f>J244</f>
        <v>30.002929999999999</v>
      </c>
      <c r="O244" s="109">
        <v>0</v>
      </c>
      <c r="P244" s="335">
        <f t="shared" si="95"/>
        <v>1</v>
      </c>
      <c r="Q244" s="335">
        <f t="shared" si="101"/>
        <v>1</v>
      </c>
      <c r="R244" s="539"/>
    </row>
    <row r="245" spans="1:18" s="540" customFormat="1" ht="41.25" customHeight="1" x14ac:dyDescent="0.25">
      <c r="A245" s="24"/>
      <c r="B245" s="25" t="s">
        <v>333</v>
      </c>
      <c r="C245" s="370">
        <v>30.002929999999999</v>
      </c>
      <c r="D245" s="109">
        <f>F245</f>
        <v>30.002929999999999</v>
      </c>
      <c r="E245" s="109">
        <v>0</v>
      </c>
      <c r="F245" s="109">
        <v>30.002929999999999</v>
      </c>
      <c r="G245" s="109">
        <v>0</v>
      </c>
      <c r="H245" s="109">
        <f t="shared" si="106"/>
        <v>30.002929999999999</v>
      </c>
      <c r="I245" s="109">
        <v>0</v>
      </c>
      <c r="J245" s="109">
        <v>30.002929999999999</v>
      </c>
      <c r="K245" s="109">
        <v>0</v>
      </c>
      <c r="L245" s="109">
        <f t="shared" si="107"/>
        <v>30.002929999999999</v>
      </c>
      <c r="M245" s="109">
        <v>0</v>
      </c>
      <c r="N245" s="109">
        <f>J245</f>
        <v>30.002929999999999</v>
      </c>
      <c r="O245" s="109">
        <v>0</v>
      </c>
      <c r="P245" s="335">
        <f t="shared" si="95"/>
        <v>1</v>
      </c>
      <c r="Q245" s="335">
        <f t="shared" si="101"/>
        <v>1</v>
      </c>
      <c r="R245" s="539"/>
    </row>
    <row r="246" spans="1:18" s="474" customFormat="1" ht="33" hidden="1" customHeight="1" x14ac:dyDescent="0.25">
      <c r="A246" s="24" t="s">
        <v>235</v>
      </c>
      <c r="B246" s="25" t="s">
        <v>236</v>
      </c>
      <c r="C246" s="370">
        <v>0</v>
      </c>
      <c r="D246" s="541">
        <f>E246</f>
        <v>0</v>
      </c>
      <c r="E246" s="541">
        <v>0</v>
      </c>
      <c r="F246" s="541">
        <v>0</v>
      </c>
      <c r="G246" s="541">
        <v>0</v>
      </c>
      <c r="H246" s="109">
        <f>I246</f>
        <v>0</v>
      </c>
      <c r="I246" s="109">
        <v>0</v>
      </c>
      <c r="J246" s="109">
        <v>0</v>
      </c>
      <c r="K246" s="109">
        <v>0</v>
      </c>
      <c r="L246" s="109">
        <f>M246</f>
        <v>0</v>
      </c>
      <c r="M246" s="109">
        <f>I246</f>
        <v>0</v>
      </c>
      <c r="N246" s="109">
        <v>0</v>
      </c>
      <c r="O246" s="109">
        <v>0</v>
      </c>
      <c r="P246" s="335" t="e">
        <f t="shared" si="95"/>
        <v>#DIV/0!</v>
      </c>
      <c r="Q246" s="335" t="e">
        <f t="shared" si="101"/>
        <v>#DIV/0!</v>
      </c>
      <c r="R246" s="531"/>
    </row>
    <row r="247" spans="1:18" s="474" customFormat="1" ht="36" hidden="1" customHeight="1" x14ac:dyDescent="0.25">
      <c r="A247" s="24" t="s">
        <v>237</v>
      </c>
      <c r="B247" s="25" t="s">
        <v>238</v>
      </c>
      <c r="C247" s="370">
        <v>0</v>
      </c>
      <c r="D247" s="541">
        <f>F247</f>
        <v>0</v>
      </c>
      <c r="E247" s="541">
        <v>0</v>
      </c>
      <c r="F247" s="541">
        <v>0</v>
      </c>
      <c r="G247" s="541">
        <v>0</v>
      </c>
      <c r="H247" s="109">
        <f>J247</f>
        <v>0</v>
      </c>
      <c r="I247" s="109">
        <v>0</v>
      </c>
      <c r="J247" s="109">
        <v>0</v>
      </c>
      <c r="K247" s="109">
        <v>0</v>
      </c>
      <c r="L247" s="109">
        <f>N247</f>
        <v>0</v>
      </c>
      <c r="M247" s="109">
        <v>0</v>
      </c>
      <c r="N247" s="109">
        <f>J247</f>
        <v>0</v>
      </c>
      <c r="O247" s="109">
        <v>0</v>
      </c>
      <c r="P247" s="335" t="e">
        <f t="shared" si="95"/>
        <v>#DIV/0!</v>
      </c>
      <c r="Q247" s="335" t="e">
        <f t="shared" si="101"/>
        <v>#DIV/0!</v>
      </c>
      <c r="R247" s="531"/>
    </row>
    <row r="248" spans="1:18" s="474" customFormat="1" ht="37.5" hidden="1" customHeight="1" x14ac:dyDescent="0.25">
      <c r="A248" s="24"/>
      <c r="B248" s="25" t="s">
        <v>239</v>
      </c>
      <c r="C248" s="370">
        <v>0</v>
      </c>
      <c r="D248" s="541">
        <f>E248+F248</f>
        <v>0</v>
      </c>
      <c r="E248" s="541">
        <v>0</v>
      </c>
      <c r="F248" s="541">
        <v>0</v>
      </c>
      <c r="G248" s="541">
        <v>0</v>
      </c>
      <c r="H248" s="109">
        <f>I248+J248</f>
        <v>0</v>
      </c>
      <c r="I248" s="109">
        <v>0</v>
      </c>
      <c r="J248" s="109">
        <v>0</v>
      </c>
      <c r="K248" s="109">
        <v>0</v>
      </c>
      <c r="L248" s="109">
        <f>H248</f>
        <v>0</v>
      </c>
      <c r="M248" s="109">
        <f>I248</f>
        <v>0</v>
      </c>
      <c r="N248" s="109">
        <f>J248</f>
        <v>0</v>
      </c>
      <c r="O248" s="109">
        <v>0</v>
      </c>
      <c r="P248" s="335" t="e">
        <f t="shared" si="95"/>
        <v>#DIV/0!</v>
      </c>
      <c r="Q248" s="335" t="e">
        <f t="shared" si="101"/>
        <v>#DIV/0!</v>
      </c>
      <c r="R248" s="531"/>
    </row>
    <row r="249" spans="1:18" s="540" customFormat="1" ht="59.25" customHeight="1" x14ac:dyDescent="0.25">
      <c r="A249" s="24" t="s">
        <v>235</v>
      </c>
      <c r="B249" s="25" t="s">
        <v>277</v>
      </c>
      <c r="C249" s="370">
        <f>C251+C252+C253</f>
        <v>18125.410550000001</v>
      </c>
      <c r="D249" s="370">
        <f t="shared" ref="D249:O249" si="108">D251+D252+D253</f>
        <v>18125.410550000001</v>
      </c>
      <c r="E249" s="370">
        <f t="shared" si="108"/>
        <v>0</v>
      </c>
      <c r="F249" s="370">
        <f t="shared" si="108"/>
        <v>18125.410550000001</v>
      </c>
      <c r="G249" s="370">
        <f t="shared" si="108"/>
        <v>0</v>
      </c>
      <c r="H249" s="370">
        <f t="shared" si="108"/>
        <v>17742.50748</v>
      </c>
      <c r="I249" s="370">
        <f t="shared" si="108"/>
        <v>0</v>
      </c>
      <c r="J249" s="370">
        <f t="shared" si="108"/>
        <v>17742.50748</v>
      </c>
      <c r="K249" s="370">
        <f t="shared" si="108"/>
        <v>0</v>
      </c>
      <c r="L249" s="370">
        <f t="shared" si="108"/>
        <v>17742.50748</v>
      </c>
      <c r="M249" s="370">
        <f t="shared" si="108"/>
        <v>0</v>
      </c>
      <c r="N249" s="370">
        <f t="shared" si="108"/>
        <v>17742.50748</v>
      </c>
      <c r="O249" s="370">
        <f t="shared" si="108"/>
        <v>0</v>
      </c>
      <c r="P249" s="335">
        <f t="shared" si="95"/>
        <v>0.97899999999999998</v>
      </c>
      <c r="Q249" s="335">
        <f t="shared" si="101"/>
        <v>0.97899999999999998</v>
      </c>
      <c r="R249" s="539"/>
    </row>
    <row r="250" spans="1:18" s="538" customFormat="1" ht="32.25" hidden="1" customHeight="1" x14ac:dyDescent="0.25">
      <c r="A250" s="24"/>
      <c r="B250" s="25" t="s">
        <v>497</v>
      </c>
      <c r="C250" s="370">
        <v>0</v>
      </c>
      <c r="D250" s="109">
        <f t="shared" ref="D250:D259" si="109">F250</f>
        <v>0</v>
      </c>
      <c r="E250" s="109">
        <v>0</v>
      </c>
      <c r="F250" s="109">
        <v>0</v>
      </c>
      <c r="G250" s="109">
        <v>0</v>
      </c>
      <c r="H250" s="109">
        <f t="shared" ref="H250:H256" si="110">J250</f>
        <v>0</v>
      </c>
      <c r="I250" s="109">
        <v>0</v>
      </c>
      <c r="J250" s="109">
        <v>0</v>
      </c>
      <c r="K250" s="109">
        <v>0</v>
      </c>
      <c r="L250" s="109">
        <f t="shared" ref="L250:L256" si="111">N250</f>
        <v>0</v>
      </c>
      <c r="M250" s="109">
        <v>0</v>
      </c>
      <c r="N250" s="109">
        <f t="shared" ref="N250:N256" si="112">J250</f>
        <v>0</v>
      </c>
      <c r="O250" s="109">
        <v>0</v>
      </c>
      <c r="P250" s="335" t="e">
        <f t="shared" si="95"/>
        <v>#DIV/0!</v>
      </c>
      <c r="Q250" s="335" t="e">
        <f t="shared" si="101"/>
        <v>#DIV/0!</v>
      </c>
      <c r="R250" s="537"/>
    </row>
    <row r="251" spans="1:18" s="540" customFormat="1" ht="50.25" customHeight="1" x14ac:dyDescent="0.25">
      <c r="A251" s="106"/>
      <c r="B251" s="107" t="s">
        <v>334</v>
      </c>
      <c r="C251" s="370">
        <v>13781.34266</v>
      </c>
      <c r="D251" s="109">
        <f t="shared" si="109"/>
        <v>13781.34266</v>
      </c>
      <c r="E251" s="109">
        <v>0</v>
      </c>
      <c r="F251" s="109">
        <v>13781.34266</v>
      </c>
      <c r="G251" s="109">
        <v>0</v>
      </c>
      <c r="H251" s="109">
        <f t="shared" si="110"/>
        <v>13701.6314</v>
      </c>
      <c r="I251" s="109">
        <v>0</v>
      </c>
      <c r="J251" s="109">
        <v>13701.6314</v>
      </c>
      <c r="K251" s="109">
        <v>0</v>
      </c>
      <c r="L251" s="109">
        <f t="shared" si="111"/>
        <v>13701.6314</v>
      </c>
      <c r="M251" s="109">
        <v>0</v>
      </c>
      <c r="N251" s="109">
        <f t="shared" si="112"/>
        <v>13701.6314</v>
      </c>
      <c r="O251" s="109">
        <v>0</v>
      </c>
      <c r="P251" s="369">
        <f t="shared" si="95"/>
        <v>0.99399999999999999</v>
      </c>
      <c r="Q251" s="369">
        <f t="shared" si="101"/>
        <v>0.99399999999999999</v>
      </c>
      <c r="R251" s="539"/>
    </row>
    <row r="252" spans="1:18" s="535" customFormat="1" ht="58.5" customHeight="1" x14ac:dyDescent="0.25">
      <c r="A252" s="106"/>
      <c r="B252" s="107" t="s">
        <v>343</v>
      </c>
      <c r="C252" s="370">
        <v>2541.5616799999998</v>
      </c>
      <c r="D252" s="109">
        <f t="shared" si="109"/>
        <v>2541.5616799999998</v>
      </c>
      <c r="E252" s="109">
        <v>0</v>
      </c>
      <c r="F252" s="109">
        <v>2541.5616799999998</v>
      </c>
      <c r="G252" s="109">
        <v>0</v>
      </c>
      <c r="H252" s="109">
        <f t="shared" si="110"/>
        <v>2541.5616799999998</v>
      </c>
      <c r="I252" s="109">
        <v>0</v>
      </c>
      <c r="J252" s="109">
        <v>2541.5616799999998</v>
      </c>
      <c r="K252" s="109">
        <v>0</v>
      </c>
      <c r="L252" s="109">
        <f t="shared" si="111"/>
        <v>2541.5616799999998</v>
      </c>
      <c r="M252" s="109">
        <v>0</v>
      </c>
      <c r="N252" s="109">
        <f t="shared" si="112"/>
        <v>2541.5616799999998</v>
      </c>
      <c r="O252" s="109">
        <v>0</v>
      </c>
      <c r="P252" s="369">
        <f t="shared" si="95"/>
        <v>1</v>
      </c>
      <c r="Q252" s="369">
        <f t="shared" si="101"/>
        <v>1</v>
      </c>
      <c r="R252" s="534"/>
    </row>
    <row r="253" spans="1:18" s="533" customFormat="1" ht="78.75" customHeight="1" x14ac:dyDescent="0.25">
      <c r="A253" s="106"/>
      <c r="B253" s="107" t="s">
        <v>675</v>
      </c>
      <c r="C253" s="370">
        <v>1802.50621</v>
      </c>
      <c r="D253" s="109">
        <f t="shared" si="109"/>
        <v>1802.50621</v>
      </c>
      <c r="E253" s="109">
        <v>0</v>
      </c>
      <c r="F253" s="109">
        <v>1802.50621</v>
      </c>
      <c r="G253" s="109">
        <v>0</v>
      </c>
      <c r="H253" s="109">
        <f t="shared" si="110"/>
        <v>1499.3144</v>
      </c>
      <c r="I253" s="109">
        <v>0</v>
      </c>
      <c r="J253" s="109">
        <v>1499.3144</v>
      </c>
      <c r="K253" s="109">
        <v>0</v>
      </c>
      <c r="L253" s="109">
        <f t="shared" si="111"/>
        <v>1499.3144</v>
      </c>
      <c r="M253" s="109">
        <v>0</v>
      </c>
      <c r="N253" s="109">
        <f t="shared" si="112"/>
        <v>1499.3144</v>
      </c>
      <c r="O253" s="109">
        <v>0</v>
      </c>
      <c r="P253" s="369">
        <f t="shared" si="95"/>
        <v>0.83199999999999996</v>
      </c>
      <c r="Q253" s="369">
        <f t="shared" si="101"/>
        <v>0.83199999999999996</v>
      </c>
      <c r="R253" s="532"/>
    </row>
    <row r="254" spans="1:18" s="540" customFormat="1" ht="38.25" hidden="1" customHeight="1" x14ac:dyDescent="0.25">
      <c r="A254" s="24"/>
      <c r="B254" s="25" t="s">
        <v>302</v>
      </c>
      <c r="C254" s="370">
        <v>0</v>
      </c>
      <c r="D254" s="109">
        <f t="shared" si="109"/>
        <v>0</v>
      </c>
      <c r="E254" s="109">
        <v>0</v>
      </c>
      <c r="F254" s="109">
        <f>C254</f>
        <v>0</v>
      </c>
      <c r="G254" s="109">
        <v>0</v>
      </c>
      <c r="H254" s="109">
        <f t="shared" si="110"/>
        <v>0</v>
      </c>
      <c r="I254" s="109">
        <v>0</v>
      </c>
      <c r="J254" s="109">
        <v>0</v>
      </c>
      <c r="K254" s="109">
        <v>0</v>
      </c>
      <c r="L254" s="109">
        <f t="shared" si="111"/>
        <v>0</v>
      </c>
      <c r="M254" s="109">
        <v>0</v>
      </c>
      <c r="N254" s="109">
        <f t="shared" si="112"/>
        <v>0</v>
      </c>
      <c r="O254" s="109">
        <v>0</v>
      </c>
      <c r="P254" s="335" t="e">
        <f t="shared" si="95"/>
        <v>#DIV/0!</v>
      </c>
      <c r="Q254" s="335" t="e">
        <f t="shared" si="101"/>
        <v>#DIV/0!</v>
      </c>
      <c r="R254" s="539"/>
    </row>
    <row r="255" spans="1:18" s="540" customFormat="1" ht="56.25" hidden="1" customHeight="1" x14ac:dyDescent="0.25">
      <c r="A255" s="24"/>
      <c r="B255" s="25" t="s">
        <v>343</v>
      </c>
      <c r="C255" s="370">
        <v>0</v>
      </c>
      <c r="D255" s="109">
        <f t="shared" si="109"/>
        <v>0</v>
      </c>
      <c r="E255" s="109">
        <v>0</v>
      </c>
      <c r="F255" s="109">
        <v>0</v>
      </c>
      <c r="G255" s="109">
        <v>0</v>
      </c>
      <c r="H255" s="109">
        <f t="shared" si="110"/>
        <v>0</v>
      </c>
      <c r="I255" s="109">
        <v>0</v>
      </c>
      <c r="J255" s="109">
        <v>0</v>
      </c>
      <c r="K255" s="109">
        <v>0</v>
      </c>
      <c r="L255" s="109">
        <f t="shared" si="111"/>
        <v>0</v>
      </c>
      <c r="M255" s="109">
        <v>0</v>
      </c>
      <c r="N255" s="109">
        <f t="shared" si="112"/>
        <v>0</v>
      </c>
      <c r="O255" s="109">
        <v>0</v>
      </c>
      <c r="P255" s="335" t="e">
        <f t="shared" si="95"/>
        <v>#DIV/0!</v>
      </c>
      <c r="Q255" s="335" t="e">
        <f t="shared" si="101"/>
        <v>#DIV/0!</v>
      </c>
      <c r="R255" s="539"/>
    </row>
    <row r="256" spans="1:18" s="540" customFormat="1" ht="45.75" hidden="1" customHeight="1" x14ac:dyDescent="0.25">
      <c r="A256" s="24"/>
      <c r="B256" s="25" t="s">
        <v>334</v>
      </c>
      <c r="C256" s="370">
        <v>0</v>
      </c>
      <c r="D256" s="109">
        <f t="shared" si="109"/>
        <v>0</v>
      </c>
      <c r="E256" s="109">
        <v>0</v>
      </c>
      <c r="F256" s="109">
        <v>0</v>
      </c>
      <c r="G256" s="109">
        <v>0</v>
      </c>
      <c r="H256" s="109">
        <f t="shared" si="110"/>
        <v>0</v>
      </c>
      <c r="I256" s="109">
        <v>0</v>
      </c>
      <c r="J256" s="109">
        <v>0</v>
      </c>
      <c r="K256" s="109">
        <v>0</v>
      </c>
      <c r="L256" s="109">
        <f t="shared" si="111"/>
        <v>0</v>
      </c>
      <c r="M256" s="109">
        <v>0</v>
      </c>
      <c r="N256" s="109">
        <f t="shared" si="112"/>
        <v>0</v>
      </c>
      <c r="O256" s="109">
        <v>0</v>
      </c>
      <c r="P256" s="335" t="e">
        <f t="shared" si="95"/>
        <v>#DIV/0!</v>
      </c>
      <c r="Q256" s="335" t="e">
        <f t="shared" si="101"/>
        <v>#DIV/0!</v>
      </c>
      <c r="R256" s="539"/>
    </row>
    <row r="257" spans="1:18" s="540" customFormat="1" ht="45.75" hidden="1" customHeight="1" x14ac:dyDescent="0.25">
      <c r="A257" s="24"/>
      <c r="B257" s="25" t="s">
        <v>343</v>
      </c>
      <c r="C257" s="370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335" t="e">
        <f t="shared" si="95"/>
        <v>#DIV/0!</v>
      </c>
      <c r="Q257" s="335" t="e">
        <f t="shared" si="101"/>
        <v>#DIV/0!</v>
      </c>
      <c r="R257" s="539"/>
    </row>
    <row r="258" spans="1:18" s="540" customFormat="1" ht="45.75" hidden="1" customHeight="1" x14ac:dyDescent="0.25">
      <c r="A258" s="24"/>
      <c r="B258" s="25"/>
      <c r="C258" s="370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335" t="e">
        <f t="shared" si="95"/>
        <v>#DIV/0!</v>
      </c>
      <c r="Q258" s="335" t="e">
        <f t="shared" si="101"/>
        <v>#DIV/0!</v>
      </c>
      <c r="R258" s="539"/>
    </row>
    <row r="259" spans="1:18" s="540" customFormat="1" ht="45.75" customHeight="1" x14ac:dyDescent="0.25">
      <c r="A259" s="24" t="s">
        <v>237</v>
      </c>
      <c r="B259" s="25" t="s">
        <v>550</v>
      </c>
      <c r="C259" s="370">
        <v>1017.6</v>
      </c>
      <c r="D259" s="109">
        <f t="shared" si="109"/>
        <v>1017.6</v>
      </c>
      <c r="E259" s="109">
        <v>0</v>
      </c>
      <c r="F259" s="109">
        <v>1017.6</v>
      </c>
      <c r="G259" s="109">
        <v>0</v>
      </c>
      <c r="H259" s="109">
        <v>0</v>
      </c>
      <c r="I259" s="109">
        <v>0</v>
      </c>
      <c r="J259" s="109">
        <v>0</v>
      </c>
      <c r="K259" s="109">
        <v>0</v>
      </c>
      <c r="L259" s="109">
        <v>0</v>
      </c>
      <c r="M259" s="109">
        <v>0</v>
      </c>
      <c r="N259" s="109">
        <v>0</v>
      </c>
      <c r="O259" s="109">
        <v>0</v>
      </c>
      <c r="P259" s="335">
        <v>0</v>
      </c>
      <c r="Q259" s="335">
        <v>0</v>
      </c>
      <c r="R259" s="539"/>
    </row>
    <row r="260" spans="1:18" s="474" customFormat="1" ht="149.25" customHeight="1" x14ac:dyDescent="0.25">
      <c r="A260" s="26" t="s">
        <v>149</v>
      </c>
      <c r="B260" s="27" t="s">
        <v>303</v>
      </c>
      <c r="C260" s="371">
        <f>C261+C262+C264+C267</f>
        <v>5379.9215400000003</v>
      </c>
      <c r="D260" s="371">
        <f>D261+D262+D264+D267</f>
        <v>5379.9215400000003</v>
      </c>
      <c r="E260" s="371">
        <f t="shared" ref="E260:O260" si="113">E261+E262+E264+E267</f>
        <v>198</v>
      </c>
      <c r="F260" s="371">
        <f t="shared" si="113"/>
        <v>5181.9215400000003</v>
      </c>
      <c r="G260" s="371">
        <f t="shared" si="113"/>
        <v>0</v>
      </c>
      <c r="H260" s="371">
        <f t="shared" si="113"/>
        <v>4693.9202299999997</v>
      </c>
      <c r="I260" s="371">
        <f t="shared" si="113"/>
        <v>194.75</v>
      </c>
      <c r="J260" s="371">
        <f t="shared" si="113"/>
        <v>4499.1702299999997</v>
      </c>
      <c r="K260" s="371">
        <f t="shared" si="113"/>
        <v>0</v>
      </c>
      <c r="L260" s="371">
        <f t="shared" si="113"/>
        <v>4693.9202299999997</v>
      </c>
      <c r="M260" s="371">
        <f t="shared" si="113"/>
        <v>194.75</v>
      </c>
      <c r="N260" s="371">
        <f t="shared" si="113"/>
        <v>4499.1702299999997</v>
      </c>
      <c r="O260" s="371">
        <f t="shared" si="113"/>
        <v>0</v>
      </c>
      <c r="P260" s="334">
        <f t="shared" ref="P260:P269" si="114">H260/D260</f>
        <v>0.872</v>
      </c>
      <c r="Q260" s="334">
        <f t="shared" ref="Q260:Q269" si="115">L260/D260</f>
        <v>0.872</v>
      </c>
      <c r="R260" s="531"/>
    </row>
    <row r="261" spans="1:18" s="540" customFormat="1" ht="116.25" customHeight="1" x14ac:dyDescent="0.25">
      <c r="A261" s="24" t="s">
        <v>150</v>
      </c>
      <c r="B261" s="25" t="s">
        <v>151</v>
      </c>
      <c r="C261" s="370">
        <v>198</v>
      </c>
      <c r="D261" s="109">
        <f>E261</f>
        <v>198</v>
      </c>
      <c r="E261" s="109">
        <v>198</v>
      </c>
      <c r="F261" s="109">
        <v>0</v>
      </c>
      <c r="G261" s="109">
        <v>0</v>
      </c>
      <c r="H261" s="109">
        <f>I261</f>
        <v>194.75</v>
      </c>
      <c r="I261" s="109">
        <v>194.75</v>
      </c>
      <c r="J261" s="109">
        <v>0</v>
      </c>
      <c r="K261" s="109">
        <v>0</v>
      </c>
      <c r="L261" s="109">
        <f>M261</f>
        <v>194.75</v>
      </c>
      <c r="M261" s="109">
        <f>I261</f>
        <v>194.75</v>
      </c>
      <c r="N261" s="109">
        <v>0</v>
      </c>
      <c r="O261" s="109">
        <v>0</v>
      </c>
      <c r="P261" s="369">
        <f t="shared" si="114"/>
        <v>0.98399999999999999</v>
      </c>
      <c r="Q261" s="369">
        <f t="shared" si="115"/>
        <v>0.98399999999999999</v>
      </c>
      <c r="R261" s="539"/>
    </row>
    <row r="262" spans="1:18" s="540" customFormat="1" ht="106.5" customHeight="1" x14ac:dyDescent="0.25">
      <c r="A262" s="24" t="s">
        <v>152</v>
      </c>
      <c r="B262" s="25" t="s">
        <v>153</v>
      </c>
      <c r="C262" s="370">
        <v>10.43</v>
      </c>
      <c r="D262" s="109">
        <f>F262</f>
        <v>10.43</v>
      </c>
      <c r="E262" s="109">
        <v>0</v>
      </c>
      <c r="F262" s="109">
        <v>10.43</v>
      </c>
      <c r="G262" s="109">
        <v>0</v>
      </c>
      <c r="H262" s="109">
        <f>J262</f>
        <v>10.25</v>
      </c>
      <c r="I262" s="109">
        <v>0</v>
      </c>
      <c r="J262" s="109">
        <v>10.25</v>
      </c>
      <c r="K262" s="109">
        <v>0</v>
      </c>
      <c r="L262" s="109">
        <f>N262</f>
        <v>10.25</v>
      </c>
      <c r="M262" s="109">
        <v>0</v>
      </c>
      <c r="N262" s="109">
        <f>J262</f>
        <v>10.25</v>
      </c>
      <c r="O262" s="109">
        <v>0</v>
      </c>
      <c r="P262" s="369">
        <f t="shared" si="114"/>
        <v>0.98299999999999998</v>
      </c>
      <c r="Q262" s="369">
        <f t="shared" si="115"/>
        <v>0.98299999999999998</v>
      </c>
      <c r="R262" s="539"/>
    </row>
    <row r="263" spans="1:18" s="540" customFormat="1" ht="98.25" customHeight="1" x14ac:dyDescent="0.25">
      <c r="A263" s="24"/>
      <c r="B263" s="25" t="s">
        <v>153</v>
      </c>
      <c r="C263" s="370">
        <f>C261+C262</f>
        <v>208.43</v>
      </c>
      <c r="D263" s="370">
        <f t="shared" ref="D263:O263" si="116">D261+D262</f>
        <v>208.43</v>
      </c>
      <c r="E263" s="370">
        <f t="shared" si="116"/>
        <v>198</v>
      </c>
      <c r="F263" s="370">
        <f t="shared" si="116"/>
        <v>10.43</v>
      </c>
      <c r="G263" s="370">
        <f t="shared" si="116"/>
        <v>0</v>
      </c>
      <c r="H263" s="370">
        <f t="shared" si="116"/>
        <v>205</v>
      </c>
      <c r="I263" s="370">
        <f t="shared" si="116"/>
        <v>194.75</v>
      </c>
      <c r="J263" s="370">
        <f t="shared" si="116"/>
        <v>10.25</v>
      </c>
      <c r="K263" s="370">
        <f t="shared" si="116"/>
        <v>0</v>
      </c>
      <c r="L263" s="370">
        <f t="shared" si="116"/>
        <v>205</v>
      </c>
      <c r="M263" s="370">
        <f t="shared" si="116"/>
        <v>194.75</v>
      </c>
      <c r="N263" s="370">
        <f t="shared" si="116"/>
        <v>10.25</v>
      </c>
      <c r="O263" s="370">
        <f t="shared" si="116"/>
        <v>0</v>
      </c>
      <c r="P263" s="369">
        <f t="shared" si="114"/>
        <v>0.98399999999999999</v>
      </c>
      <c r="Q263" s="369">
        <f t="shared" si="115"/>
        <v>0.98399999999999999</v>
      </c>
      <c r="R263" s="539"/>
    </row>
    <row r="264" spans="1:18" s="535" customFormat="1" ht="55.5" customHeight="1" x14ac:dyDescent="0.25">
      <c r="A264" s="24" t="s">
        <v>503</v>
      </c>
      <c r="B264" s="25" t="s">
        <v>154</v>
      </c>
      <c r="C264" s="370">
        <f>C265+C266</f>
        <v>1186.92</v>
      </c>
      <c r="D264" s="370">
        <f>D265+D266</f>
        <v>1186.92</v>
      </c>
      <c r="E264" s="370">
        <f t="shared" ref="E264:O264" si="117">E265+E266</f>
        <v>0</v>
      </c>
      <c r="F264" s="370">
        <f t="shared" si="117"/>
        <v>1186.92</v>
      </c>
      <c r="G264" s="370">
        <f t="shared" si="117"/>
        <v>0</v>
      </c>
      <c r="H264" s="370">
        <f t="shared" si="117"/>
        <v>1186.92</v>
      </c>
      <c r="I264" s="370">
        <f t="shared" si="117"/>
        <v>0</v>
      </c>
      <c r="J264" s="370">
        <f t="shared" si="117"/>
        <v>1186.92</v>
      </c>
      <c r="K264" s="370">
        <f t="shared" si="117"/>
        <v>0</v>
      </c>
      <c r="L264" s="370">
        <f t="shared" si="117"/>
        <v>1186.92</v>
      </c>
      <c r="M264" s="370">
        <f t="shared" si="117"/>
        <v>0</v>
      </c>
      <c r="N264" s="370">
        <f t="shared" si="117"/>
        <v>1186.92</v>
      </c>
      <c r="O264" s="370">
        <f t="shared" si="117"/>
        <v>0</v>
      </c>
      <c r="P264" s="335">
        <f t="shared" si="114"/>
        <v>1</v>
      </c>
      <c r="Q264" s="335">
        <f t="shared" si="115"/>
        <v>1</v>
      </c>
      <c r="R264" s="534"/>
    </row>
    <row r="265" spans="1:18" s="535" customFormat="1" ht="55.5" customHeight="1" x14ac:dyDescent="0.25">
      <c r="A265" s="106"/>
      <c r="B265" s="107" t="s">
        <v>321</v>
      </c>
      <c r="C265" s="370">
        <v>1186.92</v>
      </c>
      <c r="D265" s="109">
        <f>F265</f>
        <v>1186.92</v>
      </c>
      <c r="E265" s="109">
        <v>0</v>
      </c>
      <c r="F265" s="109">
        <v>1186.92</v>
      </c>
      <c r="G265" s="109">
        <v>0</v>
      </c>
      <c r="H265" s="109">
        <f>J265</f>
        <v>1186.92</v>
      </c>
      <c r="I265" s="109">
        <v>0</v>
      </c>
      <c r="J265" s="109">
        <v>1186.92</v>
      </c>
      <c r="K265" s="109">
        <v>0</v>
      </c>
      <c r="L265" s="109">
        <f>N265</f>
        <v>1186.92</v>
      </c>
      <c r="M265" s="109">
        <v>0</v>
      </c>
      <c r="N265" s="109">
        <f>J265</f>
        <v>1186.92</v>
      </c>
      <c r="O265" s="109">
        <v>0</v>
      </c>
      <c r="P265" s="369">
        <f>H265/D265</f>
        <v>1</v>
      </c>
      <c r="Q265" s="369">
        <f>L265/D265</f>
        <v>1</v>
      </c>
      <c r="R265" s="534"/>
    </row>
    <row r="266" spans="1:18" s="535" customFormat="1" ht="55.5" hidden="1" customHeight="1" x14ac:dyDescent="0.25">
      <c r="A266" s="106"/>
      <c r="B266" s="107" t="s">
        <v>676</v>
      </c>
      <c r="C266" s="370">
        <v>0</v>
      </c>
      <c r="D266" s="109">
        <f>F266</f>
        <v>0</v>
      </c>
      <c r="E266" s="109">
        <v>0</v>
      </c>
      <c r="F266" s="109">
        <v>0</v>
      </c>
      <c r="G266" s="109">
        <v>0</v>
      </c>
      <c r="H266" s="109">
        <f>J266</f>
        <v>0</v>
      </c>
      <c r="I266" s="109">
        <v>0</v>
      </c>
      <c r="J266" s="109">
        <v>0</v>
      </c>
      <c r="K266" s="109">
        <v>0</v>
      </c>
      <c r="L266" s="109">
        <f>N266</f>
        <v>0</v>
      </c>
      <c r="M266" s="109">
        <v>0</v>
      </c>
      <c r="N266" s="109">
        <v>0</v>
      </c>
      <c r="O266" s="109">
        <v>0</v>
      </c>
      <c r="P266" s="369">
        <v>0</v>
      </c>
      <c r="Q266" s="369">
        <v>0</v>
      </c>
      <c r="R266" s="534"/>
    </row>
    <row r="267" spans="1:18" s="535" customFormat="1" ht="109.5" customHeight="1" x14ac:dyDescent="0.25">
      <c r="A267" s="106" t="s">
        <v>551</v>
      </c>
      <c r="B267" s="107" t="s">
        <v>322</v>
      </c>
      <c r="C267" s="370">
        <f>C268</f>
        <v>3984.5715399999999</v>
      </c>
      <c r="D267" s="370">
        <f t="shared" ref="D267:O267" si="118">D268</f>
        <v>3984.5715399999999</v>
      </c>
      <c r="E267" s="370">
        <f t="shared" si="118"/>
        <v>0</v>
      </c>
      <c r="F267" s="370">
        <f t="shared" si="118"/>
        <v>3984.5715399999999</v>
      </c>
      <c r="G267" s="370">
        <f t="shared" si="118"/>
        <v>0</v>
      </c>
      <c r="H267" s="370">
        <f t="shared" si="118"/>
        <v>3302.0002300000001</v>
      </c>
      <c r="I267" s="370">
        <f t="shared" si="118"/>
        <v>0</v>
      </c>
      <c r="J267" s="370">
        <f t="shared" si="118"/>
        <v>3302.0002300000001</v>
      </c>
      <c r="K267" s="370">
        <f t="shared" si="118"/>
        <v>0</v>
      </c>
      <c r="L267" s="370">
        <f t="shared" si="118"/>
        <v>3302.0002300000001</v>
      </c>
      <c r="M267" s="370">
        <f t="shared" si="118"/>
        <v>0</v>
      </c>
      <c r="N267" s="370">
        <f t="shared" si="118"/>
        <v>3302.0002300000001</v>
      </c>
      <c r="O267" s="370">
        <f t="shared" si="118"/>
        <v>0</v>
      </c>
      <c r="P267" s="369">
        <f t="shared" si="114"/>
        <v>0.82899999999999996</v>
      </c>
      <c r="Q267" s="369">
        <f t="shared" si="115"/>
        <v>0.82899999999999996</v>
      </c>
      <c r="R267" s="534"/>
    </row>
    <row r="268" spans="1:18" s="535" customFormat="1" ht="109.5" customHeight="1" x14ac:dyDescent="0.25">
      <c r="A268" s="106"/>
      <c r="B268" s="107" t="s">
        <v>323</v>
      </c>
      <c r="C268" s="370">
        <v>3984.5715399999999</v>
      </c>
      <c r="D268" s="109">
        <f>F268</f>
        <v>3984.5715399999999</v>
      </c>
      <c r="E268" s="109">
        <v>0</v>
      </c>
      <c r="F268" s="109">
        <v>3984.5715399999999</v>
      </c>
      <c r="G268" s="109">
        <v>0</v>
      </c>
      <c r="H268" s="109">
        <f>J268</f>
        <v>3302.0002300000001</v>
      </c>
      <c r="I268" s="109">
        <v>0</v>
      </c>
      <c r="J268" s="109">
        <v>3302.0002300000001</v>
      </c>
      <c r="K268" s="109">
        <v>0</v>
      </c>
      <c r="L268" s="109">
        <f>N268</f>
        <v>3302.0002300000001</v>
      </c>
      <c r="M268" s="109">
        <v>0</v>
      </c>
      <c r="N268" s="109">
        <f>J268</f>
        <v>3302.0002300000001</v>
      </c>
      <c r="O268" s="109">
        <v>0</v>
      </c>
      <c r="P268" s="369">
        <f t="shared" si="114"/>
        <v>0.82899999999999996</v>
      </c>
      <c r="Q268" s="369">
        <f t="shared" si="115"/>
        <v>0.82899999999999996</v>
      </c>
      <c r="R268" s="534"/>
    </row>
    <row r="269" spans="1:18" s="474" customFormat="1" ht="45" customHeight="1" x14ac:dyDescent="0.25">
      <c r="A269" s="106"/>
      <c r="B269" s="101" t="s">
        <v>155</v>
      </c>
      <c r="C269" s="145">
        <f t="shared" ref="C269:O269" si="119">C260+C216</f>
        <v>71554.558480000007</v>
      </c>
      <c r="D269" s="145">
        <f t="shared" si="119"/>
        <v>71554.558480000007</v>
      </c>
      <c r="E269" s="145">
        <f t="shared" si="119"/>
        <v>198</v>
      </c>
      <c r="F269" s="145">
        <f t="shared" si="119"/>
        <v>71356.558480000007</v>
      </c>
      <c r="G269" s="145">
        <f t="shared" si="119"/>
        <v>0</v>
      </c>
      <c r="H269" s="145">
        <f t="shared" si="119"/>
        <v>67268.242819999999</v>
      </c>
      <c r="I269" s="145">
        <f t="shared" si="119"/>
        <v>194.75</v>
      </c>
      <c r="J269" s="145">
        <f t="shared" si="119"/>
        <v>67073.492819999999</v>
      </c>
      <c r="K269" s="145">
        <f t="shared" si="119"/>
        <v>0</v>
      </c>
      <c r="L269" s="145">
        <f t="shared" si="119"/>
        <v>67268.242819999999</v>
      </c>
      <c r="M269" s="145">
        <f t="shared" si="119"/>
        <v>194.75</v>
      </c>
      <c r="N269" s="145">
        <f t="shared" si="119"/>
        <v>67073.492819999999</v>
      </c>
      <c r="O269" s="145">
        <f t="shared" si="119"/>
        <v>0</v>
      </c>
      <c r="P269" s="110">
        <f t="shared" si="114"/>
        <v>0.94</v>
      </c>
      <c r="Q269" s="110">
        <f t="shared" si="115"/>
        <v>0.94</v>
      </c>
      <c r="R269" s="531"/>
    </row>
    <row r="270" spans="1:18" s="474" customFormat="1" ht="45" customHeight="1" x14ac:dyDescent="0.25">
      <c r="A270" s="102"/>
      <c r="B270" s="631" t="s">
        <v>156</v>
      </c>
      <c r="C270" s="631"/>
      <c r="D270" s="631"/>
      <c r="E270" s="631"/>
      <c r="F270" s="631"/>
      <c r="G270" s="631"/>
      <c r="H270" s="631"/>
      <c r="I270" s="631"/>
      <c r="J270" s="631"/>
      <c r="K270" s="631"/>
      <c r="L270" s="631"/>
      <c r="M270" s="631"/>
      <c r="N270" s="631"/>
      <c r="O270" s="631"/>
      <c r="P270" s="631"/>
      <c r="Q270" s="631"/>
      <c r="R270" s="531"/>
    </row>
    <row r="271" spans="1:18" s="533" customFormat="1" ht="53.25" customHeight="1" x14ac:dyDescent="0.25">
      <c r="A271" s="105" t="s">
        <v>157</v>
      </c>
      <c r="B271" s="372" t="s">
        <v>786</v>
      </c>
      <c r="C271" s="371">
        <f>C272</f>
        <v>16842.373230000001</v>
      </c>
      <c r="D271" s="371">
        <f t="shared" ref="D271:O271" si="120">D272</f>
        <v>16842.373230000001</v>
      </c>
      <c r="E271" s="371">
        <f t="shared" si="120"/>
        <v>16000.231529999999</v>
      </c>
      <c r="F271" s="371">
        <f t="shared" si="120"/>
        <v>842.14170000000001</v>
      </c>
      <c r="G271" s="371">
        <f t="shared" si="120"/>
        <v>0</v>
      </c>
      <c r="H271" s="371">
        <f t="shared" si="120"/>
        <v>16842.373230000001</v>
      </c>
      <c r="I271" s="371">
        <f t="shared" si="120"/>
        <v>16000.231529999999</v>
      </c>
      <c r="J271" s="371">
        <f t="shared" si="120"/>
        <v>842.14170000000001</v>
      </c>
      <c r="K271" s="371">
        <f t="shared" si="120"/>
        <v>0</v>
      </c>
      <c r="L271" s="371">
        <f t="shared" si="120"/>
        <v>16842.373230000001</v>
      </c>
      <c r="M271" s="371">
        <f t="shared" si="120"/>
        <v>16000.231529999999</v>
      </c>
      <c r="N271" s="371">
        <f t="shared" si="120"/>
        <v>842.14170000000001</v>
      </c>
      <c r="O271" s="371">
        <f t="shared" si="120"/>
        <v>0</v>
      </c>
      <c r="P271" s="373">
        <f t="shared" ref="P271:P288" si="121">H271/D271</f>
        <v>1</v>
      </c>
      <c r="Q271" s="373">
        <f t="shared" ref="Q271:Q288" si="122">L271/D271</f>
        <v>1</v>
      </c>
      <c r="R271" s="532"/>
    </row>
    <row r="272" spans="1:18" s="533" customFormat="1" ht="53.25" customHeight="1" x14ac:dyDescent="0.25">
      <c r="A272" s="106" t="s">
        <v>158</v>
      </c>
      <c r="B272" s="374" t="s">
        <v>159</v>
      </c>
      <c r="C272" s="370">
        <v>16842.373230000001</v>
      </c>
      <c r="D272" s="109">
        <f>E272+F272</f>
        <v>16842.373230000001</v>
      </c>
      <c r="E272" s="109">
        <v>16000.231529999999</v>
      </c>
      <c r="F272" s="109">
        <v>842.14170000000001</v>
      </c>
      <c r="G272" s="109">
        <v>0</v>
      </c>
      <c r="H272" s="109">
        <f>I272+J272</f>
        <v>16842.373230000001</v>
      </c>
      <c r="I272" s="109">
        <v>16000.231529999999</v>
      </c>
      <c r="J272" s="109">
        <v>842.14170000000001</v>
      </c>
      <c r="K272" s="109">
        <v>0</v>
      </c>
      <c r="L272" s="109">
        <f>M272+N272</f>
        <v>16842.373230000001</v>
      </c>
      <c r="M272" s="109">
        <f>I272</f>
        <v>16000.231529999999</v>
      </c>
      <c r="N272" s="109">
        <f>J272</f>
        <v>842.14170000000001</v>
      </c>
      <c r="O272" s="109">
        <v>0</v>
      </c>
      <c r="P272" s="375">
        <f t="shared" si="121"/>
        <v>1</v>
      </c>
      <c r="Q272" s="375">
        <f t="shared" si="122"/>
        <v>1</v>
      </c>
      <c r="R272" s="532"/>
    </row>
    <row r="273" spans="1:18" s="533" customFormat="1" ht="100.5" hidden="1" customHeight="1" x14ac:dyDescent="0.25">
      <c r="A273" s="105" t="s">
        <v>160</v>
      </c>
      <c r="B273" s="372" t="s">
        <v>161</v>
      </c>
      <c r="C273" s="371">
        <f>C274</f>
        <v>0</v>
      </c>
      <c r="D273" s="367">
        <f>D274</f>
        <v>0</v>
      </c>
      <c r="E273" s="367">
        <v>0</v>
      </c>
      <c r="F273" s="367">
        <f>F274</f>
        <v>0</v>
      </c>
      <c r="G273" s="367">
        <f>G274</f>
        <v>0</v>
      </c>
      <c r="H273" s="367">
        <f t="shared" ref="H273:O273" si="123">H274</f>
        <v>0</v>
      </c>
      <c r="I273" s="367">
        <f t="shared" si="123"/>
        <v>0</v>
      </c>
      <c r="J273" s="367">
        <f t="shared" si="123"/>
        <v>0</v>
      </c>
      <c r="K273" s="367">
        <f t="shared" si="123"/>
        <v>0</v>
      </c>
      <c r="L273" s="367">
        <f t="shared" si="123"/>
        <v>0</v>
      </c>
      <c r="M273" s="367">
        <f t="shared" si="123"/>
        <v>0</v>
      </c>
      <c r="N273" s="367">
        <f t="shared" si="123"/>
        <v>0</v>
      </c>
      <c r="O273" s="367">
        <f t="shared" si="123"/>
        <v>0</v>
      </c>
      <c r="P273" s="375" t="e">
        <f t="shared" si="121"/>
        <v>#DIV/0!</v>
      </c>
      <c r="Q273" s="375" t="e">
        <f t="shared" si="122"/>
        <v>#DIV/0!</v>
      </c>
      <c r="R273" s="532"/>
    </row>
    <row r="274" spans="1:18" s="535" customFormat="1" ht="90" hidden="1" customHeight="1" x14ac:dyDescent="0.25">
      <c r="A274" s="106" t="s">
        <v>162</v>
      </c>
      <c r="B274" s="107" t="s">
        <v>163</v>
      </c>
      <c r="C274" s="270">
        <v>0</v>
      </c>
      <c r="D274" s="109">
        <f>F274</f>
        <v>0</v>
      </c>
      <c r="E274" s="109">
        <v>0</v>
      </c>
      <c r="F274" s="109">
        <v>0</v>
      </c>
      <c r="G274" s="109">
        <v>0</v>
      </c>
      <c r="H274" s="109">
        <f>I274+J274+K274</f>
        <v>0</v>
      </c>
      <c r="I274" s="109">
        <v>0</v>
      </c>
      <c r="J274" s="109">
        <v>0</v>
      </c>
      <c r="K274" s="109">
        <v>0</v>
      </c>
      <c r="L274" s="109">
        <f>M274+N274+O274</f>
        <v>0</v>
      </c>
      <c r="M274" s="109">
        <v>0</v>
      </c>
      <c r="N274" s="109">
        <f>J274</f>
        <v>0</v>
      </c>
      <c r="O274" s="109">
        <v>0</v>
      </c>
      <c r="P274" s="375" t="e">
        <f t="shared" si="121"/>
        <v>#DIV/0!</v>
      </c>
      <c r="Q274" s="375" t="e">
        <f t="shared" si="122"/>
        <v>#DIV/0!</v>
      </c>
      <c r="R274" s="534"/>
    </row>
    <row r="275" spans="1:18" s="553" customFormat="1" ht="109.5" customHeight="1" x14ac:dyDescent="0.25">
      <c r="A275" s="105" t="s">
        <v>160</v>
      </c>
      <c r="B275" s="108" t="s">
        <v>241</v>
      </c>
      <c r="C275" s="273">
        <f>C276</f>
        <v>56099.9</v>
      </c>
      <c r="D275" s="273">
        <f>D276</f>
        <v>56099.9</v>
      </c>
      <c r="E275" s="273">
        <f>E276</f>
        <v>56099.9</v>
      </c>
      <c r="F275" s="273">
        <f>F276</f>
        <v>0</v>
      </c>
      <c r="G275" s="273">
        <f>G276</f>
        <v>0</v>
      </c>
      <c r="H275" s="367">
        <f>I275</f>
        <v>55970.323499999999</v>
      </c>
      <c r="I275" s="367">
        <f>I276</f>
        <v>55970.323499999999</v>
      </c>
      <c r="J275" s="367">
        <v>0</v>
      </c>
      <c r="K275" s="367">
        <v>0</v>
      </c>
      <c r="L275" s="367">
        <f>L276</f>
        <v>55970.323499999999</v>
      </c>
      <c r="M275" s="367">
        <f>M276</f>
        <v>55970.323499999999</v>
      </c>
      <c r="N275" s="367">
        <v>0</v>
      </c>
      <c r="O275" s="367">
        <v>0</v>
      </c>
      <c r="P275" s="373">
        <f t="shared" si="121"/>
        <v>0.998</v>
      </c>
      <c r="Q275" s="373">
        <f t="shared" si="122"/>
        <v>0.998</v>
      </c>
      <c r="R275" s="552"/>
    </row>
    <row r="276" spans="1:18" s="535" customFormat="1" ht="143.25" customHeight="1" x14ac:dyDescent="0.25">
      <c r="A276" s="106" t="s">
        <v>162</v>
      </c>
      <c r="B276" s="107" t="s">
        <v>552</v>
      </c>
      <c r="C276" s="270">
        <v>56099.9</v>
      </c>
      <c r="D276" s="109">
        <f>E276</f>
        <v>56099.9</v>
      </c>
      <c r="E276" s="109">
        <v>56099.9</v>
      </c>
      <c r="F276" s="109">
        <v>0</v>
      </c>
      <c r="G276" s="109">
        <v>0</v>
      </c>
      <c r="H276" s="109">
        <f>I276</f>
        <v>55970.323499999999</v>
      </c>
      <c r="I276" s="109">
        <v>55970.323499999999</v>
      </c>
      <c r="J276" s="109">
        <v>0</v>
      </c>
      <c r="K276" s="109">
        <v>0</v>
      </c>
      <c r="L276" s="109">
        <f>M276</f>
        <v>55970.323499999999</v>
      </c>
      <c r="M276" s="109">
        <f>I276</f>
        <v>55970.323499999999</v>
      </c>
      <c r="N276" s="109">
        <v>0</v>
      </c>
      <c r="O276" s="109">
        <v>0</v>
      </c>
      <c r="P276" s="375">
        <f t="shared" si="121"/>
        <v>0.998</v>
      </c>
      <c r="Q276" s="375">
        <f t="shared" si="122"/>
        <v>0.998</v>
      </c>
      <c r="R276" s="534"/>
    </row>
    <row r="277" spans="1:18" s="561" customFormat="1" ht="123" customHeight="1" x14ac:dyDescent="0.25">
      <c r="A277" s="105" t="s">
        <v>240</v>
      </c>
      <c r="B277" s="108" t="s">
        <v>513</v>
      </c>
      <c r="C277" s="273">
        <f>C278+C279+C284</f>
        <v>81533</v>
      </c>
      <c r="D277" s="273">
        <f t="shared" ref="D277:O277" si="124">D278+D279+D284</f>
        <v>81533</v>
      </c>
      <c r="E277" s="273">
        <f t="shared" si="124"/>
        <v>77441.899999999994</v>
      </c>
      <c r="F277" s="273">
        <f t="shared" si="124"/>
        <v>4091.1</v>
      </c>
      <c r="G277" s="273">
        <f t="shared" si="124"/>
        <v>0</v>
      </c>
      <c r="H277" s="273">
        <f t="shared" si="124"/>
        <v>81533</v>
      </c>
      <c r="I277" s="273">
        <f t="shared" si="124"/>
        <v>77441.899999999994</v>
      </c>
      <c r="J277" s="273">
        <f t="shared" si="124"/>
        <v>4091.1</v>
      </c>
      <c r="K277" s="273">
        <f t="shared" si="124"/>
        <v>0</v>
      </c>
      <c r="L277" s="273">
        <f t="shared" si="124"/>
        <v>81533</v>
      </c>
      <c r="M277" s="273">
        <f t="shared" si="124"/>
        <v>77441.899999999994</v>
      </c>
      <c r="N277" s="273">
        <f t="shared" si="124"/>
        <v>4091.1</v>
      </c>
      <c r="O277" s="273">
        <f t="shared" si="124"/>
        <v>0</v>
      </c>
      <c r="P277" s="373">
        <f t="shared" si="121"/>
        <v>1</v>
      </c>
      <c r="Q277" s="373">
        <f t="shared" si="122"/>
        <v>1</v>
      </c>
      <c r="R277" s="560"/>
    </row>
    <row r="278" spans="1:18" s="535" customFormat="1" ht="123" customHeight="1" x14ac:dyDescent="0.25">
      <c r="A278" s="106" t="s">
        <v>498</v>
      </c>
      <c r="B278" s="107" t="s">
        <v>553</v>
      </c>
      <c r="C278" s="270">
        <v>77441.899999999994</v>
      </c>
      <c r="D278" s="109">
        <f t="shared" ref="D278:D284" si="125">E278+F278</f>
        <v>77441.899999999994</v>
      </c>
      <c r="E278" s="109">
        <v>77441.899999999994</v>
      </c>
      <c r="F278" s="109">
        <v>0</v>
      </c>
      <c r="G278" s="109">
        <v>0</v>
      </c>
      <c r="H278" s="109">
        <f>I278</f>
        <v>77441.899999999994</v>
      </c>
      <c r="I278" s="109">
        <v>77441.899999999994</v>
      </c>
      <c r="J278" s="109">
        <v>0</v>
      </c>
      <c r="K278" s="109">
        <v>0</v>
      </c>
      <c r="L278" s="109">
        <f t="shared" ref="L278:L284" si="126">M278+N278+O278</f>
        <v>77441.899999999994</v>
      </c>
      <c r="M278" s="109">
        <f>I278</f>
        <v>77441.899999999994</v>
      </c>
      <c r="N278" s="109">
        <v>0</v>
      </c>
      <c r="O278" s="109">
        <v>0</v>
      </c>
      <c r="P278" s="375">
        <f t="shared" si="121"/>
        <v>1</v>
      </c>
      <c r="Q278" s="375">
        <f t="shared" si="122"/>
        <v>1</v>
      </c>
      <c r="R278" s="534"/>
    </row>
    <row r="279" spans="1:18" s="535" customFormat="1" ht="123" customHeight="1" x14ac:dyDescent="0.25">
      <c r="A279" s="106" t="s">
        <v>499</v>
      </c>
      <c r="B279" s="107" t="s">
        <v>554</v>
      </c>
      <c r="C279" s="270">
        <v>4076.1</v>
      </c>
      <c r="D279" s="109">
        <f t="shared" si="125"/>
        <v>4076.1</v>
      </c>
      <c r="E279" s="109">
        <v>0</v>
      </c>
      <c r="F279" s="109">
        <v>4076.1</v>
      </c>
      <c r="G279" s="109">
        <v>0</v>
      </c>
      <c r="H279" s="109">
        <f t="shared" ref="H279:H284" si="127">J279</f>
        <v>4076.1</v>
      </c>
      <c r="I279" s="109">
        <v>0</v>
      </c>
      <c r="J279" s="109">
        <v>4076.1</v>
      </c>
      <c r="K279" s="109">
        <v>0</v>
      </c>
      <c r="L279" s="109">
        <f t="shared" si="126"/>
        <v>4076.1</v>
      </c>
      <c r="M279" s="109">
        <v>0</v>
      </c>
      <c r="N279" s="109">
        <f t="shared" ref="N279:N284" si="128">J279</f>
        <v>4076.1</v>
      </c>
      <c r="O279" s="109">
        <v>0</v>
      </c>
      <c r="P279" s="375">
        <f t="shared" si="121"/>
        <v>1</v>
      </c>
      <c r="Q279" s="375">
        <f t="shared" si="122"/>
        <v>1</v>
      </c>
      <c r="R279" s="534"/>
    </row>
    <row r="280" spans="1:18" s="563" customFormat="1" ht="95.25" hidden="1" customHeight="1" x14ac:dyDescent="0.25">
      <c r="A280" s="105" t="s">
        <v>403</v>
      </c>
      <c r="B280" s="108" t="s">
        <v>555</v>
      </c>
      <c r="C280" s="273">
        <f>C281+C282+C283</f>
        <v>0</v>
      </c>
      <c r="D280" s="109">
        <f t="shared" si="125"/>
        <v>0</v>
      </c>
      <c r="E280" s="273">
        <f t="shared" ref="E280:O280" si="129">E281+E282+E283</f>
        <v>0</v>
      </c>
      <c r="F280" s="273">
        <f t="shared" si="129"/>
        <v>0</v>
      </c>
      <c r="G280" s="273">
        <f t="shared" si="129"/>
        <v>0</v>
      </c>
      <c r="H280" s="109">
        <f t="shared" si="127"/>
        <v>0</v>
      </c>
      <c r="I280" s="273">
        <f t="shared" si="129"/>
        <v>0</v>
      </c>
      <c r="J280" s="273">
        <f t="shared" si="129"/>
        <v>0</v>
      </c>
      <c r="K280" s="273">
        <f t="shared" si="129"/>
        <v>0</v>
      </c>
      <c r="L280" s="109">
        <f t="shared" si="126"/>
        <v>0</v>
      </c>
      <c r="M280" s="273">
        <f t="shared" si="129"/>
        <v>0</v>
      </c>
      <c r="N280" s="109">
        <f t="shared" si="128"/>
        <v>0</v>
      </c>
      <c r="O280" s="273">
        <f t="shared" si="129"/>
        <v>0</v>
      </c>
      <c r="P280" s="375" t="e">
        <f t="shared" si="121"/>
        <v>#DIV/0!</v>
      </c>
      <c r="Q280" s="375" t="e">
        <f t="shared" si="122"/>
        <v>#DIV/0!</v>
      </c>
      <c r="R280" s="562"/>
    </row>
    <row r="281" spans="1:18" s="538" customFormat="1" ht="94.5" hidden="1" customHeight="1" x14ac:dyDescent="0.25">
      <c r="A281" s="106" t="s">
        <v>404</v>
      </c>
      <c r="B281" s="107" t="s">
        <v>556</v>
      </c>
      <c r="C281" s="270">
        <v>0</v>
      </c>
      <c r="D281" s="109">
        <f t="shared" si="125"/>
        <v>0</v>
      </c>
      <c r="E281" s="109">
        <v>0</v>
      </c>
      <c r="F281" s="109">
        <v>0</v>
      </c>
      <c r="G281" s="109">
        <v>0</v>
      </c>
      <c r="H281" s="109">
        <f t="shared" si="127"/>
        <v>0</v>
      </c>
      <c r="I281" s="109">
        <v>0</v>
      </c>
      <c r="J281" s="109">
        <v>0</v>
      </c>
      <c r="K281" s="109">
        <v>0</v>
      </c>
      <c r="L281" s="109">
        <f t="shared" si="126"/>
        <v>0</v>
      </c>
      <c r="M281" s="109">
        <f>I281</f>
        <v>0</v>
      </c>
      <c r="N281" s="109">
        <f t="shared" si="128"/>
        <v>0</v>
      </c>
      <c r="O281" s="109">
        <v>0</v>
      </c>
      <c r="P281" s="375" t="e">
        <f t="shared" si="121"/>
        <v>#DIV/0!</v>
      </c>
      <c r="Q281" s="375" t="e">
        <f t="shared" si="122"/>
        <v>#DIV/0!</v>
      </c>
      <c r="R281" s="537"/>
    </row>
    <row r="282" spans="1:18" s="538" customFormat="1" ht="82.5" hidden="1" customHeight="1" x14ac:dyDescent="0.25">
      <c r="A282" s="106" t="s">
        <v>405</v>
      </c>
      <c r="B282" s="107" t="s">
        <v>557</v>
      </c>
      <c r="C282" s="270">
        <v>0</v>
      </c>
      <c r="D282" s="109">
        <f t="shared" si="125"/>
        <v>0</v>
      </c>
      <c r="E282" s="109">
        <v>0</v>
      </c>
      <c r="F282" s="109">
        <v>0</v>
      </c>
      <c r="G282" s="109">
        <v>0</v>
      </c>
      <c r="H282" s="109">
        <f t="shared" si="127"/>
        <v>0</v>
      </c>
      <c r="I282" s="109">
        <v>0</v>
      </c>
      <c r="J282" s="109">
        <v>0</v>
      </c>
      <c r="K282" s="109">
        <v>0</v>
      </c>
      <c r="L282" s="109">
        <f t="shared" si="126"/>
        <v>0</v>
      </c>
      <c r="M282" s="109">
        <f>I282</f>
        <v>0</v>
      </c>
      <c r="N282" s="109">
        <f t="shared" si="128"/>
        <v>0</v>
      </c>
      <c r="O282" s="109">
        <v>0</v>
      </c>
      <c r="P282" s="375" t="e">
        <f t="shared" si="121"/>
        <v>#DIV/0!</v>
      </c>
      <c r="Q282" s="375" t="e">
        <f t="shared" si="122"/>
        <v>#DIV/0!</v>
      </c>
      <c r="R282" s="537"/>
    </row>
    <row r="283" spans="1:18" s="538" customFormat="1" ht="88.5" hidden="1" customHeight="1" x14ac:dyDescent="0.25">
      <c r="A283" s="106" t="s">
        <v>500</v>
      </c>
      <c r="B283" s="107" t="s">
        <v>599</v>
      </c>
      <c r="C283" s="270">
        <v>0</v>
      </c>
      <c r="D283" s="109">
        <f t="shared" si="125"/>
        <v>0</v>
      </c>
      <c r="E283" s="109">
        <v>0</v>
      </c>
      <c r="F283" s="109">
        <v>0</v>
      </c>
      <c r="G283" s="109">
        <v>0</v>
      </c>
      <c r="H283" s="109">
        <f t="shared" si="127"/>
        <v>0</v>
      </c>
      <c r="I283" s="109">
        <v>0</v>
      </c>
      <c r="J283" s="109">
        <v>0</v>
      </c>
      <c r="K283" s="109">
        <v>0</v>
      </c>
      <c r="L283" s="109">
        <f t="shared" si="126"/>
        <v>0</v>
      </c>
      <c r="M283" s="109">
        <v>0</v>
      </c>
      <c r="N283" s="109">
        <f t="shared" si="128"/>
        <v>0</v>
      </c>
      <c r="O283" s="109">
        <v>0</v>
      </c>
      <c r="P283" s="375" t="e">
        <f t="shared" si="121"/>
        <v>#DIV/0!</v>
      </c>
      <c r="Q283" s="375" t="e">
        <f t="shared" si="122"/>
        <v>#DIV/0!</v>
      </c>
      <c r="R283" s="537"/>
    </row>
    <row r="284" spans="1:18" s="538" customFormat="1" ht="88.5" customHeight="1" x14ac:dyDescent="0.25">
      <c r="A284" s="106" t="s">
        <v>776</v>
      </c>
      <c r="B284" s="107" t="s">
        <v>777</v>
      </c>
      <c r="C284" s="270">
        <v>15</v>
      </c>
      <c r="D284" s="109">
        <f t="shared" si="125"/>
        <v>15</v>
      </c>
      <c r="E284" s="109">
        <v>0</v>
      </c>
      <c r="F284" s="109">
        <v>15</v>
      </c>
      <c r="G284" s="109">
        <v>0</v>
      </c>
      <c r="H284" s="109">
        <f t="shared" si="127"/>
        <v>15</v>
      </c>
      <c r="I284" s="109">
        <v>0</v>
      </c>
      <c r="J284" s="109">
        <v>15</v>
      </c>
      <c r="K284" s="109">
        <v>0</v>
      </c>
      <c r="L284" s="109">
        <f t="shared" si="126"/>
        <v>15</v>
      </c>
      <c r="M284" s="109">
        <v>0</v>
      </c>
      <c r="N284" s="109">
        <f t="shared" si="128"/>
        <v>15</v>
      </c>
      <c r="O284" s="109">
        <v>0</v>
      </c>
      <c r="P284" s="375">
        <f t="shared" si="121"/>
        <v>1</v>
      </c>
      <c r="Q284" s="375">
        <f t="shared" si="122"/>
        <v>1</v>
      </c>
      <c r="R284" s="537"/>
    </row>
    <row r="285" spans="1:18" s="563" customFormat="1" ht="67.5" customHeight="1" x14ac:dyDescent="0.25">
      <c r="A285" s="105" t="s">
        <v>778</v>
      </c>
      <c r="B285" s="108" t="s">
        <v>779</v>
      </c>
      <c r="C285" s="273">
        <f>C286+C287+C288</f>
        <v>94592</v>
      </c>
      <c r="D285" s="273">
        <f t="shared" ref="D285:O285" si="130">D286+D287+D288</f>
        <v>94592</v>
      </c>
      <c r="E285" s="273">
        <f t="shared" si="130"/>
        <v>89862.399999999994</v>
      </c>
      <c r="F285" s="273">
        <f t="shared" si="130"/>
        <v>4729.6000000000004</v>
      </c>
      <c r="G285" s="273">
        <f t="shared" si="130"/>
        <v>0</v>
      </c>
      <c r="H285" s="273">
        <f t="shared" si="130"/>
        <v>94592</v>
      </c>
      <c r="I285" s="273">
        <f t="shared" si="130"/>
        <v>89862.399999999994</v>
      </c>
      <c r="J285" s="273">
        <f t="shared" si="130"/>
        <v>4729.6000000000004</v>
      </c>
      <c r="K285" s="273">
        <f t="shared" si="130"/>
        <v>0</v>
      </c>
      <c r="L285" s="273">
        <f t="shared" si="130"/>
        <v>94592</v>
      </c>
      <c r="M285" s="273">
        <f t="shared" si="130"/>
        <v>89862.399999999994</v>
      </c>
      <c r="N285" s="273">
        <f t="shared" si="130"/>
        <v>4729.6000000000004</v>
      </c>
      <c r="O285" s="273">
        <f t="shared" si="130"/>
        <v>0</v>
      </c>
      <c r="P285" s="373">
        <f t="shared" si="121"/>
        <v>1</v>
      </c>
      <c r="Q285" s="373">
        <f t="shared" si="122"/>
        <v>1</v>
      </c>
      <c r="R285" s="562"/>
    </row>
    <row r="286" spans="1:18" s="538" customFormat="1" ht="81.75" customHeight="1" x14ac:dyDescent="0.25">
      <c r="A286" s="106" t="s">
        <v>780</v>
      </c>
      <c r="B286" s="107" t="s">
        <v>781</v>
      </c>
      <c r="C286" s="270">
        <v>48277.989260000002</v>
      </c>
      <c r="D286" s="109">
        <f>E286</f>
        <v>48277.989260000002</v>
      </c>
      <c r="E286" s="109">
        <v>48277.989260000002</v>
      </c>
      <c r="F286" s="109">
        <v>0</v>
      </c>
      <c r="G286" s="109">
        <v>0</v>
      </c>
      <c r="H286" s="109">
        <f>I286</f>
        <v>48277.989260000002</v>
      </c>
      <c r="I286" s="109">
        <v>48277.989260000002</v>
      </c>
      <c r="J286" s="109">
        <v>0</v>
      </c>
      <c r="K286" s="109">
        <v>0</v>
      </c>
      <c r="L286" s="109">
        <f>M286</f>
        <v>48277.989260000002</v>
      </c>
      <c r="M286" s="109">
        <f>I286</f>
        <v>48277.989260000002</v>
      </c>
      <c r="N286" s="109">
        <v>0</v>
      </c>
      <c r="O286" s="109">
        <v>0</v>
      </c>
      <c r="P286" s="375">
        <f t="shared" si="121"/>
        <v>1</v>
      </c>
      <c r="Q286" s="375">
        <f t="shared" si="122"/>
        <v>1</v>
      </c>
      <c r="R286" s="537"/>
    </row>
    <row r="287" spans="1:18" s="538" customFormat="1" ht="67.5" customHeight="1" x14ac:dyDescent="0.25">
      <c r="A287" s="106" t="s">
        <v>782</v>
      </c>
      <c r="B287" s="107" t="s">
        <v>783</v>
      </c>
      <c r="C287" s="270">
        <v>41584.410739999999</v>
      </c>
      <c r="D287" s="109">
        <f>E287</f>
        <v>41584.410739999999</v>
      </c>
      <c r="E287" s="109">
        <v>41584.410739999999</v>
      </c>
      <c r="F287" s="109">
        <v>0</v>
      </c>
      <c r="G287" s="109">
        <v>0</v>
      </c>
      <c r="H287" s="109">
        <f>I287</f>
        <v>41584.410739999999</v>
      </c>
      <c r="I287" s="109">
        <v>41584.410739999999</v>
      </c>
      <c r="J287" s="109">
        <v>0</v>
      </c>
      <c r="K287" s="109">
        <v>0</v>
      </c>
      <c r="L287" s="109">
        <f>M287</f>
        <v>41584.410739999999</v>
      </c>
      <c r="M287" s="109">
        <f>I287</f>
        <v>41584.410739999999</v>
      </c>
      <c r="N287" s="109">
        <v>0</v>
      </c>
      <c r="O287" s="109">
        <v>0</v>
      </c>
      <c r="P287" s="375">
        <f t="shared" si="121"/>
        <v>1</v>
      </c>
      <c r="Q287" s="375">
        <f t="shared" si="122"/>
        <v>1</v>
      </c>
      <c r="R287" s="537"/>
    </row>
    <row r="288" spans="1:18" s="538" customFormat="1" ht="67.5" customHeight="1" x14ac:dyDescent="0.25">
      <c r="A288" s="106" t="s">
        <v>784</v>
      </c>
      <c r="B288" s="107" t="s">
        <v>785</v>
      </c>
      <c r="C288" s="270">
        <v>4729.6000000000004</v>
      </c>
      <c r="D288" s="109">
        <f>F288</f>
        <v>4729.6000000000004</v>
      </c>
      <c r="E288" s="109">
        <v>0</v>
      </c>
      <c r="F288" s="109">
        <v>4729.6000000000004</v>
      </c>
      <c r="G288" s="109">
        <v>0</v>
      </c>
      <c r="H288" s="109">
        <f>J288</f>
        <v>4729.6000000000004</v>
      </c>
      <c r="I288" s="109">
        <v>0</v>
      </c>
      <c r="J288" s="109">
        <v>4729.6000000000004</v>
      </c>
      <c r="K288" s="109">
        <v>0</v>
      </c>
      <c r="L288" s="109">
        <f>N288</f>
        <v>4729.6000000000004</v>
      </c>
      <c r="M288" s="109">
        <v>0</v>
      </c>
      <c r="N288" s="109">
        <f>J288</f>
        <v>4729.6000000000004</v>
      </c>
      <c r="O288" s="109">
        <v>0</v>
      </c>
      <c r="P288" s="375">
        <f t="shared" si="121"/>
        <v>1</v>
      </c>
      <c r="Q288" s="375">
        <f t="shared" si="122"/>
        <v>1</v>
      </c>
      <c r="R288" s="537"/>
    </row>
    <row r="289" spans="1:25" s="533" customFormat="1" ht="48.75" customHeight="1" x14ac:dyDescent="0.25">
      <c r="A289" s="103"/>
      <c r="B289" s="101" t="s">
        <v>164</v>
      </c>
      <c r="C289" s="271">
        <f>C273+C271+C275+C277+C280+C285</f>
        <v>249067.27322999999</v>
      </c>
      <c r="D289" s="271">
        <f t="shared" ref="D289:O289" si="131">D273+D271+D275+D277+D280+D285</f>
        <v>249067.27322999999</v>
      </c>
      <c r="E289" s="271">
        <f t="shared" si="131"/>
        <v>239404.43153</v>
      </c>
      <c r="F289" s="271">
        <f t="shared" si="131"/>
        <v>9662.8417000000009</v>
      </c>
      <c r="G289" s="271">
        <f t="shared" si="131"/>
        <v>0</v>
      </c>
      <c r="H289" s="271">
        <f t="shared" si="131"/>
        <v>248937.69673</v>
      </c>
      <c r="I289" s="271">
        <f t="shared" si="131"/>
        <v>239274.85503000001</v>
      </c>
      <c r="J289" s="271">
        <f t="shared" si="131"/>
        <v>9662.8417000000009</v>
      </c>
      <c r="K289" s="271">
        <f t="shared" si="131"/>
        <v>0</v>
      </c>
      <c r="L289" s="271">
        <f t="shared" si="131"/>
        <v>248937.69673</v>
      </c>
      <c r="M289" s="271">
        <f t="shared" si="131"/>
        <v>239274.85503000001</v>
      </c>
      <c r="N289" s="271">
        <f t="shared" si="131"/>
        <v>9662.8417000000009</v>
      </c>
      <c r="O289" s="271">
        <f t="shared" si="131"/>
        <v>0</v>
      </c>
      <c r="P289" s="155">
        <f>H289/D289</f>
        <v>0.999</v>
      </c>
      <c r="Q289" s="155">
        <f>L289/D289</f>
        <v>0.999</v>
      </c>
      <c r="R289" s="532"/>
    </row>
    <row r="290" spans="1:25" s="565" customFormat="1" ht="27" customHeight="1" x14ac:dyDescent="0.25">
      <c r="A290" s="341"/>
      <c r="B290" s="342" t="s">
        <v>71</v>
      </c>
      <c r="C290" s="343">
        <f t="shared" ref="C290:O290" si="132">C289+C269+C214+C167+C92+C57</f>
        <v>1380658.47563</v>
      </c>
      <c r="D290" s="343">
        <f t="shared" si="132"/>
        <v>1380658.47563</v>
      </c>
      <c r="E290" s="343">
        <f t="shared" si="132"/>
        <v>804231.63153000001</v>
      </c>
      <c r="F290" s="343">
        <f t="shared" si="132"/>
        <v>573707.66015000001</v>
      </c>
      <c r="G290" s="343">
        <f t="shared" si="132"/>
        <v>2719.1839500000001</v>
      </c>
      <c r="H290" s="343">
        <f t="shared" si="132"/>
        <v>1151872.3833600001</v>
      </c>
      <c r="I290" s="343">
        <f t="shared" si="132"/>
        <v>601115.73659999995</v>
      </c>
      <c r="J290" s="343">
        <f t="shared" si="132"/>
        <v>548143.74110999994</v>
      </c>
      <c r="K290" s="343">
        <f t="shared" si="132"/>
        <v>2612.9056500000002</v>
      </c>
      <c r="L290" s="343">
        <f t="shared" si="132"/>
        <v>1151872.3833600001</v>
      </c>
      <c r="M290" s="343">
        <f t="shared" si="132"/>
        <v>601115.73659999995</v>
      </c>
      <c r="N290" s="343">
        <f t="shared" si="132"/>
        <v>548143.74110999994</v>
      </c>
      <c r="O290" s="343">
        <f t="shared" si="132"/>
        <v>2612.9056500000002</v>
      </c>
      <c r="P290" s="344">
        <f>H290/D290</f>
        <v>0.83399999999999996</v>
      </c>
      <c r="Q290" s="344">
        <f>L290/D290</f>
        <v>0.83399999999999996</v>
      </c>
      <c r="R290" s="564"/>
    </row>
    <row r="292" spans="1:25" s="346" customFormat="1" ht="12.75" customHeight="1" x14ac:dyDescent="0.25">
      <c r="C292" s="566"/>
      <c r="D292" s="567"/>
      <c r="E292" s="567"/>
      <c r="F292" s="567"/>
      <c r="G292" s="567"/>
      <c r="N292" s="272"/>
      <c r="O292" s="272"/>
      <c r="P292" s="272"/>
      <c r="R292" s="568"/>
    </row>
    <row r="293" spans="1:25" s="72" customFormat="1" ht="38.25" x14ac:dyDescent="0.25">
      <c r="B293" s="73" t="s">
        <v>423</v>
      </c>
      <c r="C293" s="71"/>
      <c r="D293" s="201"/>
      <c r="E293" s="71"/>
      <c r="F293" s="71"/>
      <c r="G293" s="71"/>
      <c r="H293" s="201">
        <f>I293+J293+L293+K293</f>
        <v>1149259.47771</v>
      </c>
      <c r="I293" s="71">
        <v>601115.73659999995</v>
      </c>
      <c r="J293" s="71">
        <v>548143.74110999994</v>
      </c>
      <c r="K293" s="71">
        <v>0</v>
      </c>
      <c r="L293" s="71"/>
      <c r="N293" s="201"/>
      <c r="O293" s="71"/>
      <c r="P293" s="71"/>
      <c r="Q293" s="71"/>
      <c r="R293" s="71"/>
      <c r="U293" s="38"/>
      <c r="V293" s="39"/>
      <c r="X293" s="196"/>
      <c r="Y293" s="74"/>
    </row>
    <row r="294" spans="1:25" s="131" customFormat="1" ht="12.75" x14ac:dyDescent="0.2">
      <c r="H294" s="57">
        <f>H293-H290</f>
        <v>-2612.9056500000002</v>
      </c>
      <c r="I294" s="57">
        <f t="shared" ref="I294:K294" si="133">I293-I290</f>
        <v>0</v>
      </c>
      <c r="J294" s="57">
        <f t="shared" si="133"/>
        <v>0</v>
      </c>
      <c r="K294" s="57">
        <f t="shared" si="133"/>
        <v>-2612.9056500000002</v>
      </c>
      <c r="L294" s="57"/>
      <c r="N294" s="59"/>
      <c r="U294" s="38"/>
      <c r="V294" s="39"/>
      <c r="X294" s="572"/>
    </row>
    <row r="295" spans="1:25" s="272" customFormat="1" ht="23.25" customHeight="1" x14ac:dyDescent="0.25">
      <c r="D295" s="570"/>
      <c r="E295" s="570"/>
      <c r="F295" s="570"/>
      <c r="G295" s="570"/>
      <c r="R295" s="571"/>
    </row>
    <row r="296" spans="1:25" ht="15" customHeight="1" x14ac:dyDescent="0.25">
      <c r="C296" s="471"/>
      <c r="D296" s="569"/>
      <c r="E296" s="569"/>
      <c r="F296" s="569"/>
      <c r="G296" s="569"/>
      <c r="H296" s="471"/>
      <c r="I296" s="471"/>
      <c r="J296" s="471"/>
      <c r="K296" s="471"/>
      <c r="L296" s="471"/>
      <c r="M296" s="471"/>
      <c r="N296" s="471"/>
      <c r="O296" s="471"/>
      <c r="P296" s="471"/>
      <c r="Q296" s="471"/>
    </row>
    <row r="297" spans="1:25" ht="15" customHeight="1" x14ac:dyDescent="0.25">
      <c r="D297" s="569"/>
      <c r="E297" s="569"/>
      <c r="F297" s="569"/>
    </row>
    <row r="298" spans="1:25" ht="15" customHeight="1" x14ac:dyDescent="0.25">
      <c r="D298" s="569"/>
      <c r="E298" s="569"/>
      <c r="F298" s="569"/>
    </row>
    <row r="299" spans="1:25" ht="15" customHeight="1" x14ac:dyDescent="0.25">
      <c r="D299" s="569"/>
      <c r="E299" s="569"/>
      <c r="F299" s="569"/>
    </row>
    <row r="300" spans="1:25" ht="15" customHeight="1" x14ac:dyDescent="0.25">
      <c r="D300" s="569"/>
      <c r="E300" s="569"/>
      <c r="F300" s="569"/>
    </row>
  </sheetData>
  <mergeCells count="34">
    <mergeCell ref="B22:Q22"/>
    <mergeCell ref="B58:Q58"/>
    <mergeCell ref="B93:Q93"/>
    <mergeCell ref="B168:Q168"/>
    <mergeCell ref="B215:Q215"/>
    <mergeCell ref="H17:K18"/>
    <mergeCell ref="L17:O18"/>
    <mergeCell ref="D19:D20"/>
    <mergeCell ref="E19:G19"/>
    <mergeCell ref="H19:H20"/>
    <mergeCell ref="I19:K19"/>
    <mergeCell ref="L19:L20"/>
    <mergeCell ref="M19:O19"/>
    <mergeCell ref="P1:Q1"/>
    <mergeCell ref="N2:Q2"/>
    <mergeCell ref="N3:Q3"/>
    <mergeCell ref="N4:Q4"/>
    <mergeCell ref="N5:Q5"/>
    <mergeCell ref="B270:Q270"/>
    <mergeCell ref="A12:Q12"/>
    <mergeCell ref="A7:Q7"/>
    <mergeCell ref="A8:Q8"/>
    <mergeCell ref="A9:Q9"/>
    <mergeCell ref="A10:Q10"/>
    <mergeCell ref="A11:Q11"/>
    <mergeCell ref="A14:P14"/>
    <mergeCell ref="A15:Q15"/>
    <mergeCell ref="A16:A20"/>
    <mergeCell ref="B16:B20"/>
    <mergeCell ref="C16:C20"/>
    <mergeCell ref="D16:O16"/>
    <mergeCell ref="P16:P20"/>
    <mergeCell ref="Q16:Q20"/>
    <mergeCell ref="D17:G18"/>
  </mergeCells>
  <pageMargins left="0.43307086614173229" right="0.35433070866141736" top="0.51181102362204722" bottom="0.27559055118110237" header="0.31496062992125984" footer="0.31496062992125984"/>
  <pageSetup paperSize="9" scale="4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opLeftCell="A58" zoomScaleNormal="100" zoomScaleSheetLayoutView="100" workbookViewId="0">
      <selection activeCell="B56" sqref="B56"/>
    </sheetView>
  </sheetViews>
  <sheetFormatPr defaultRowHeight="15" x14ac:dyDescent="0.25"/>
  <cols>
    <col min="1" max="1" width="4" style="114" customWidth="1"/>
    <col min="2" max="2" width="20" style="114" customWidth="1"/>
    <col min="3" max="3" width="12.42578125" style="114" customWidth="1"/>
    <col min="4" max="4" width="11.7109375" style="114" customWidth="1"/>
    <col min="5" max="5" width="12" style="114" customWidth="1"/>
    <col min="6" max="6" width="12.28515625" style="114" customWidth="1"/>
    <col min="7" max="7" width="12.42578125" style="114" customWidth="1"/>
    <col min="8" max="8" width="9.85546875" style="114" customWidth="1"/>
    <col min="9" max="10" width="12" style="114" customWidth="1"/>
    <col min="11" max="11" width="12.7109375" style="114" customWidth="1"/>
    <col min="12" max="12" width="11.5703125" style="114" customWidth="1"/>
    <col min="13" max="13" width="9" style="114" customWidth="1"/>
    <col min="14" max="14" width="12.28515625" style="114" customWidth="1"/>
    <col min="15" max="15" width="11.7109375" style="114" customWidth="1"/>
    <col min="16" max="16" width="11.28515625" style="114" customWidth="1"/>
    <col min="17" max="17" width="11.140625" style="114" customWidth="1"/>
    <col min="18" max="18" width="9.140625" style="114" customWidth="1"/>
    <col min="19" max="19" width="7.5703125" style="114" customWidth="1"/>
    <col min="20" max="20" width="7.28515625" style="114" customWidth="1"/>
    <col min="21" max="21" width="0.140625" style="111" hidden="1" customWidth="1"/>
    <col min="22" max="22" width="12" style="111" hidden="1" customWidth="1"/>
    <col min="23" max="24" width="9.140625" style="111" hidden="1" customWidth="1"/>
    <col min="25" max="25" width="9.140625" style="112" hidden="1" customWidth="1"/>
    <col min="26" max="16384" width="9.140625" style="111"/>
  </cols>
  <sheetData>
    <row r="1" spans="1:25" ht="16.5" x14ac:dyDescent="0.25"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649" t="s">
        <v>51</v>
      </c>
      <c r="S1" s="649"/>
      <c r="T1" s="649"/>
    </row>
    <row r="2" spans="1:25" ht="16.5" x14ac:dyDescent="0.25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649" t="s">
        <v>52</v>
      </c>
      <c r="Q2" s="649"/>
      <c r="R2" s="649"/>
      <c r="S2" s="649"/>
      <c r="T2" s="649"/>
    </row>
    <row r="3" spans="1:25" ht="16.5" x14ac:dyDescent="0.25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649" t="s">
        <v>53</v>
      </c>
      <c r="Q3" s="649"/>
      <c r="R3" s="649"/>
      <c r="S3" s="649"/>
      <c r="T3" s="649"/>
    </row>
    <row r="4" spans="1:25" ht="16.5" x14ac:dyDescent="0.25"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649" t="s">
        <v>54</v>
      </c>
      <c r="Q4" s="649"/>
      <c r="R4" s="649"/>
      <c r="S4" s="649"/>
      <c r="T4" s="649"/>
    </row>
    <row r="5" spans="1:25" ht="16.5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649" t="s">
        <v>55</v>
      </c>
      <c r="Q5" s="649"/>
      <c r="R5" s="649"/>
      <c r="S5" s="649"/>
      <c r="T5" s="649"/>
    </row>
    <row r="6" spans="1:25" ht="16.5" x14ac:dyDescent="0.25"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</row>
    <row r="7" spans="1:25" ht="15.75" customHeight="1" x14ac:dyDescent="0.25">
      <c r="A7" s="657" t="s">
        <v>356</v>
      </c>
      <c r="B7" s="657"/>
      <c r="C7" s="657"/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  <c r="Q7" s="657"/>
      <c r="R7" s="657"/>
      <c r="S7" s="657"/>
      <c r="T7" s="657"/>
      <c r="Y7" s="111"/>
    </row>
    <row r="8" spans="1:25" x14ac:dyDescent="0.25">
      <c r="A8" s="657" t="s">
        <v>362</v>
      </c>
      <c r="B8" s="657"/>
      <c r="C8" s="657"/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  <c r="Q8" s="657"/>
      <c r="R8" s="657"/>
      <c r="S8" s="657"/>
      <c r="T8" s="657"/>
      <c r="Y8" s="111"/>
    </row>
    <row r="9" spans="1:25" x14ac:dyDescent="0.25">
      <c r="A9" s="657" t="s">
        <v>363</v>
      </c>
      <c r="B9" s="657"/>
      <c r="C9" s="657"/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  <c r="R9" s="657"/>
      <c r="S9" s="657"/>
      <c r="T9" s="657"/>
      <c r="Y9" s="111"/>
    </row>
    <row r="10" spans="1:25" x14ac:dyDescent="0.25">
      <c r="A10" s="657" t="s">
        <v>502</v>
      </c>
      <c r="B10" s="657"/>
      <c r="C10" s="657"/>
      <c r="D10" s="657"/>
      <c r="E10" s="657"/>
      <c r="F10" s="657"/>
      <c r="G10" s="657"/>
      <c r="H10" s="657"/>
      <c r="I10" s="657"/>
      <c r="J10" s="657"/>
      <c r="K10" s="657"/>
      <c r="L10" s="657"/>
      <c r="M10" s="657"/>
      <c r="N10" s="657"/>
      <c r="O10" s="657"/>
      <c r="P10" s="657"/>
      <c r="Q10" s="657"/>
      <c r="R10" s="657"/>
      <c r="S10" s="657"/>
      <c r="T10" s="657"/>
      <c r="Y10" s="111"/>
    </row>
    <row r="11" spans="1:25" x14ac:dyDescent="0.25">
      <c r="A11" s="657" t="s">
        <v>788</v>
      </c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Y11" s="111"/>
    </row>
    <row r="12" spans="1:25" ht="15.75" customHeight="1" x14ac:dyDescent="0.25">
      <c r="A12" s="347"/>
      <c r="B12" s="650" t="s">
        <v>304</v>
      </c>
      <c r="C12" s="650"/>
      <c r="D12" s="650"/>
      <c r="E12" s="650"/>
      <c r="F12" s="650"/>
      <c r="G12" s="650"/>
      <c r="H12" s="650"/>
      <c r="I12" s="650"/>
      <c r="J12" s="650"/>
      <c r="K12" s="650"/>
      <c r="L12" s="650"/>
      <c r="M12" s="650"/>
      <c r="N12" s="650"/>
      <c r="O12" s="182"/>
      <c r="P12" s="182"/>
      <c r="Q12" s="182"/>
      <c r="R12" s="182"/>
      <c r="S12" s="182"/>
      <c r="T12" s="182"/>
    </row>
    <row r="13" spans="1:25" ht="10.5" customHeight="1" x14ac:dyDescent="0.25"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 t="s">
        <v>6</v>
      </c>
    </row>
    <row r="14" spans="1:25" ht="15" customHeight="1" x14ac:dyDescent="0.25">
      <c r="A14" s="651" t="s">
        <v>22</v>
      </c>
      <c r="B14" s="654" t="s">
        <v>0</v>
      </c>
      <c r="C14" s="644" t="s">
        <v>586</v>
      </c>
      <c r="D14" s="646" t="s">
        <v>305</v>
      </c>
      <c r="E14" s="647"/>
      <c r="F14" s="647"/>
      <c r="G14" s="647"/>
      <c r="H14" s="647"/>
      <c r="I14" s="647"/>
      <c r="J14" s="647"/>
      <c r="K14" s="647"/>
      <c r="L14" s="647"/>
      <c r="M14" s="647"/>
      <c r="N14" s="647"/>
      <c r="O14" s="647"/>
      <c r="P14" s="647"/>
      <c r="Q14" s="647"/>
      <c r="R14" s="648"/>
      <c r="S14" s="644" t="s">
        <v>10</v>
      </c>
      <c r="T14" s="644" t="s">
        <v>306</v>
      </c>
    </row>
    <row r="15" spans="1:25" x14ac:dyDescent="0.25">
      <c r="A15" s="652"/>
      <c r="B15" s="655"/>
      <c r="C15" s="658"/>
      <c r="D15" s="646" t="s">
        <v>9</v>
      </c>
      <c r="E15" s="647"/>
      <c r="F15" s="647"/>
      <c r="G15" s="647"/>
      <c r="H15" s="648"/>
      <c r="I15" s="646" t="s">
        <v>58</v>
      </c>
      <c r="J15" s="647"/>
      <c r="K15" s="647"/>
      <c r="L15" s="647"/>
      <c r="M15" s="648"/>
      <c r="N15" s="646" t="s">
        <v>59</v>
      </c>
      <c r="O15" s="647"/>
      <c r="P15" s="647"/>
      <c r="Q15" s="647"/>
      <c r="R15" s="648"/>
      <c r="S15" s="658"/>
      <c r="T15" s="658"/>
    </row>
    <row r="16" spans="1:25" x14ac:dyDescent="0.25">
      <c r="A16" s="652"/>
      <c r="B16" s="655"/>
      <c r="C16" s="658"/>
      <c r="D16" s="644" t="s">
        <v>60</v>
      </c>
      <c r="E16" s="646" t="s">
        <v>307</v>
      </c>
      <c r="F16" s="647"/>
      <c r="G16" s="647"/>
      <c r="H16" s="648"/>
      <c r="I16" s="644" t="s">
        <v>60</v>
      </c>
      <c r="J16" s="646" t="s">
        <v>307</v>
      </c>
      <c r="K16" s="647"/>
      <c r="L16" s="647"/>
      <c r="M16" s="648"/>
      <c r="N16" s="644" t="s">
        <v>60</v>
      </c>
      <c r="O16" s="646" t="s">
        <v>307</v>
      </c>
      <c r="P16" s="647"/>
      <c r="Q16" s="647"/>
      <c r="R16" s="648"/>
      <c r="S16" s="658"/>
      <c r="T16" s="658"/>
    </row>
    <row r="17" spans="1:25" ht="43.5" customHeight="1" x14ac:dyDescent="0.25">
      <c r="A17" s="653"/>
      <c r="B17" s="656"/>
      <c r="C17" s="645"/>
      <c r="D17" s="645"/>
      <c r="E17" s="583" t="s">
        <v>3</v>
      </c>
      <c r="F17" s="583" t="s">
        <v>1</v>
      </c>
      <c r="G17" s="583" t="s">
        <v>13</v>
      </c>
      <c r="H17" s="583" t="s">
        <v>501</v>
      </c>
      <c r="I17" s="645"/>
      <c r="J17" s="583" t="s">
        <v>3</v>
      </c>
      <c r="K17" s="583" t="s">
        <v>1</v>
      </c>
      <c r="L17" s="583" t="s">
        <v>13</v>
      </c>
      <c r="M17" s="583" t="s">
        <v>501</v>
      </c>
      <c r="N17" s="645"/>
      <c r="O17" s="583" t="s">
        <v>3</v>
      </c>
      <c r="P17" s="583" t="s">
        <v>1</v>
      </c>
      <c r="Q17" s="583" t="s">
        <v>13</v>
      </c>
      <c r="R17" s="583" t="s">
        <v>501</v>
      </c>
      <c r="S17" s="645"/>
      <c r="T17" s="645"/>
    </row>
    <row r="18" spans="1:25" x14ac:dyDescent="0.25">
      <c r="A18" s="584">
        <v>1</v>
      </c>
      <c r="B18" s="584">
        <v>2</v>
      </c>
      <c r="C18" s="584">
        <v>3</v>
      </c>
      <c r="D18" s="584">
        <v>4</v>
      </c>
      <c r="E18" s="584">
        <v>5</v>
      </c>
      <c r="F18" s="584">
        <v>6</v>
      </c>
      <c r="G18" s="584">
        <v>7</v>
      </c>
      <c r="H18" s="584">
        <v>8</v>
      </c>
      <c r="I18" s="584">
        <v>9</v>
      </c>
      <c r="J18" s="584">
        <v>10</v>
      </c>
      <c r="K18" s="584">
        <v>11</v>
      </c>
      <c r="L18" s="584">
        <v>12</v>
      </c>
      <c r="M18" s="584">
        <v>13</v>
      </c>
      <c r="N18" s="584">
        <v>14</v>
      </c>
      <c r="O18" s="584">
        <v>15</v>
      </c>
      <c r="P18" s="584">
        <v>16</v>
      </c>
      <c r="Q18" s="584">
        <v>17</v>
      </c>
      <c r="R18" s="584">
        <v>18</v>
      </c>
      <c r="S18" s="584">
        <v>19</v>
      </c>
      <c r="T18" s="584">
        <v>20</v>
      </c>
    </row>
    <row r="19" spans="1:25" ht="79.5" customHeight="1" x14ac:dyDescent="0.25">
      <c r="A19" s="584">
        <v>1</v>
      </c>
      <c r="B19" s="585" t="s">
        <v>42</v>
      </c>
      <c r="C19" s="591">
        <f>C20+C38+C41+C46+C49+C57</f>
        <v>181133.78443</v>
      </c>
      <c r="D19" s="591">
        <f>E19+F19+G19+H19</f>
        <v>181133.78443</v>
      </c>
      <c r="E19" s="591">
        <f t="shared" ref="E19:R19" si="0">E20+E38+E41+E46+E49+E57</f>
        <v>153542.54</v>
      </c>
      <c r="F19" s="591">
        <f t="shared" si="0"/>
        <v>16410.687620000001</v>
      </c>
      <c r="G19" s="591">
        <f t="shared" si="0"/>
        <v>11045.55681</v>
      </c>
      <c r="H19" s="591">
        <f t="shared" si="0"/>
        <v>135</v>
      </c>
      <c r="I19" s="591">
        <f>J19+K19+L19+M19</f>
        <v>174380.50797000001</v>
      </c>
      <c r="J19" s="591">
        <f t="shared" si="0"/>
        <v>149737.88956000001</v>
      </c>
      <c r="K19" s="591">
        <f t="shared" si="0"/>
        <v>13473.401599999999</v>
      </c>
      <c r="L19" s="591">
        <f t="shared" si="0"/>
        <v>11045.55681</v>
      </c>
      <c r="M19" s="591">
        <f t="shared" si="0"/>
        <v>123.66</v>
      </c>
      <c r="N19" s="591">
        <f>O19+P19+Q19+R19</f>
        <v>174380.50797000001</v>
      </c>
      <c r="O19" s="591">
        <f t="shared" si="0"/>
        <v>149737.88956000001</v>
      </c>
      <c r="P19" s="591">
        <f t="shared" si="0"/>
        <v>13473.401599999999</v>
      </c>
      <c r="Q19" s="591">
        <f t="shared" si="0"/>
        <v>11045.55681</v>
      </c>
      <c r="R19" s="591">
        <f t="shared" si="0"/>
        <v>123.66</v>
      </c>
      <c r="S19" s="587">
        <f>I19/D19*100%</f>
        <v>0.96299999999999997</v>
      </c>
      <c r="T19" s="587">
        <f>N19/D19*100%</f>
        <v>0.96299999999999997</v>
      </c>
    </row>
    <row r="20" spans="1:25" ht="76.5" customHeight="1" x14ac:dyDescent="0.25">
      <c r="A20" s="584">
        <v>2</v>
      </c>
      <c r="B20" s="588" t="s">
        <v>677</v>
      </c>
      <c r="C20" s="591">
        <f>C21+C31+C32</f>
        <v>160122.70000000001</v>
      </c>
      <c r="D20" s="591">
        <f>D21+D31+D32</f>
        <v>160122.70000000001</v>
      </c>
      <c r="E20" s="591">
        <f>E21+E31+E32</f>
        <v>152116.5</v>
      </c>
      <c r="F20" s="591">
        <f>F21+F31+F32</f>
        <v>8006.2</v>
      </c>
      <c r="G20" s="591">
        <f>G21</f>
        <v>0</v>
      </c>
      <c r="H20" s="591">
        <f t="shared" ref="H20:R20" si="1">H21</f>
        <v>0</v>
      </c>
      <c r="I20" s="591">
        <f>I21+I31+I32</f>
        <v>156117.80437999999</v>
      </c>
      <c r="J20" s="591">
        <f>J21+J31+J32</f>
        <v>148311.84956</v>
      </c>
      <c r="K20" s="591">
        <f>K21+K31+K32</f>
        <v>7805.9548199999999</v>
      </c>
      <c r="L20" s="591">
        <f>L21</f>
        <v>0</v>
      </c>
      <c r="M20" s="591">
        <f t="shared" si="1"/>
        <v>0</v>
      </c>
      <c r="N20" s="591">
        <f>N21+N31+N32</f>
        <v>156117.80437999999</v>
      </c>
      <c r="O20" s="591">
        <f>O21+O31+O32</f>
        <v>148311.84956</v>
      </c>
      <c r="P20" s="591">
        <f>P21+P31+P32</f>
        <v>7805.9548199999999</v>
      </c>
      <c r="Q20" s="591">
        <f>Q21</f>
        <v>0</v>
      </c>
      <c r="R20" s="591">
        <f t="shared" si="1"/>
        <v>0</v>
      </c>
      <c r="S20" s="587">
        <f>I20/D20*100%</f>
        <v>0.97499999999999998</v>
      </c>
      <c r="T20" s="587">
        <f>N20/D20*100%</f>
        <v>0.97499999999999998</v>
      </c>
    </row>
    <row r="21" spans="1:25" s="93" customFormat="1" ht="48" customHeight="1" x14ac:dyDescent="0.25">
      <c r="A21" s="584">
        <v>3</v>
      </c>
      <c r="B21" s="588" t="s">
        <v>678</v>
      </c>
      <c r="C21" s="591">
        <f>C22+C23+C24+C25+C26+C27+C28+C29+C30</f>
        <v>108518.8</v>
      </c>
      <c r="D21" s="591">
        <f>D22+D23+D24+D25+D26+D27+D28+D29+D30</f>
        <v>108518.8</v>
      </c>
      <c r="E21" s="591">
        <f t="shared" ref="E21:F21" si="2">E22+E23+E24+E25+E26+E27+E28+E29+E30</f>
        <v>103092.8</v>
      </c>
      <c r="F21" s="591">
        <f t="shared" si="2"/>
        <v>5426</v>
      </c>
      <c r="G21" s="591">
        <f>G22+G23+G24</f>
        <v>0</v>
      </c>
      <c r="H21" s="591">
        <f>H24+H22+H23</f>
        <v>0</v>
      </c>
      <c r="I21" s="591">
        <f>I22+I23+I24+I25+I26+I27+I28+I29+I30</f>
        <v>108518.8</v>
      </c>
      <c r="J21" s="591">
        <f t="shared" ref="J21:K21" si="3">J22+J23+J24+J25+J26+J27+J28+J29+J30</f>
        <v>103092.8</v>
      </c>
      <c r="K21" s="591">
        <f t="shared" si="3"/>
        <v>5426</v>
      </c>
      <c r="L21" s="591">
        <f t="shared" ref="L21:M21" si="4">L22+L23+L24</f>
        <v>0</v>
      </c>
      <c r="M21" s="591">
        <f t="shared" si="4"/>
        <v>0</v>
      </c>
      <c r="N21" s="591">
        <f>N22+N23+N24+N25+N26+N27+N28+N29+N30</f>
        <v>108518.8</v>
      </c>
      <c r="O21" s="591">
        <f t="shared" ref="O21:R21" si="5">O22+O23+O24+O25+O26+O27+O28+O29+O30</f>
        <v>103092.8</v>
      </c>
      <c r="P21" s="591">
        <f t="shared" si="5"/>
        <v>5426</v>
      </c>
      <c r="Q21" s="591">
        <f t="shared" si="5"/>
        <v>0</v>
      </c>
      <c r="R21" s="591">
        <f t="shared" si="5"/>
        <v>0</v>
      </c>
      <c r="S21" s="587">
        <f t="shared" ref="S21:S58" si="6">I21/D21*100%</f>
        <v>1</v>
      </c>
      <c r="T21" s="587">
        <f t="shared" ref="T21:T58" si="7">N21/D21*100%</f>
        <v>1</v>
      </c>
      <c r="Y21" s="186"/>
    </row>
    <row r="22" spans="1:25" s="93" customFormat="1" ht="69" customHeight="1" x14ac:dyDescent="0.25">
      <c r="A22" s="584">
        <v>4</v>
      </c>
      <c r="B22" s="589" t="s">
        <v>636</v>
      </c>
      <c r="C22" s="592">
        <v>19888.816599999998</v>
      </c>
      <c r="D22" s="592">
        <f>E22+F22+G22+H22</f>
        <v>19888.816599999998</v>
      </c>
      <c r="E22" s="592">
        <v>18894.36477</v>
      </c>
      <c r="F22" s="592">
        <v>994.45182999999997</v>
      </c>
      <c r="G22" s="592">
        <v>0</v>
      </c>
      <c r="H22" s="592">
        <v>0</v>
      </c>
      <c r="I22" s="592">
        <f>J22+K22+L22</f>
        <v>19888.816599999998</v>
      </c>
      <c r="J22" s="592">
        <v>18894.36477</v>
      </c>
      <c r="K22" s="592">
        <v>994.45182999999997</v>
      </c>
      <c r="L22" s="592">
        <v>0</v>
      </c>
      <c r="M22" s="592">
        <v>0</v>
      </c>
      <c r="N22" s="592">
        <f>O22+P22+Q22+R22</f>
        <v>19888.816599999998</v>
      </c>
      <c r="O22" s="592">
        <v>18894.36477</v>
      </c>
      <c r="P22" s="592">
        <v>994.45182999999997</v>
      </c>
      <c r="Q22" s="592">
        <v>0</v>
      </c>
      <c r="R22" s="592">
        <v>0</v>
      </c>
      <c r="S22" s="587">
        <f t="shared" si="6"/>
        <v>1</v>
      </c>
      <c r="T22" s="587">
        <f t="shared" si="7"/>
        <v>1</v>
      </c>
      <c r="Y22" s="186"/>
    </row>
    <row r="23" spans="1:25" s="93" customFormat="1" ht="57.75" customHeight="1" x14ac:dyDescent="0.25">
      <c r="A23" s="584">
        <v>5</v>
      </c>
      <c r="B23" s="589" t="s">
        <v>637</v>
      </c>
      <c r="C23" s="592">
        <v>5388.8946699999997</v>
      </c>
      <c r="D23" s="592">
        <f t="shared" ref="D23:D51" si="8">E23+F23+G23+H23</f>
        <v>5388.8946699999997</v>
      </c>
      <c r="E23" s="592">
        <v>5119.4469600000002</v>
      </c>
      <c r="F23" s="592">
        <v>269.44770999999997</v>
      </c>
      <c r="G23" s="592">
        <v>0</v>
      </c>
      <c r="H23" s="592">
        <v>0</v>
      </c>
      <c r="I23" s="592">
        <f t="shared" ref="I23:I30" si="9">J23+K23+L23</f>
        <v>5388.8946699999997</v>
      </c>
      <c r="J23" s="592">
        <v>5119.4469600000002</v>
      </c>
      <c r="K23" s="592">
        <v>269.44770999999997</v>
      </c>
      <c r="L23" s="592">
        <v>0</v>
      </c>
      <c r="M23" s="592">
        <v>0</v>
      </c>
      <c r="N23" s="592">
        <f t="shared" ref="N23:N36" si="10">O23+P23+Q23+R23</f>
        <v>5388.8946699999997</v>
      </c>
      <c r="O23" s="592">
        <v>5119.4469600000002</v>
      </c>
      <c r="P23" s="592">
        <v>269.44770999999997</v>
      </c>
      <c r="Q23" s="592">
        <v>0</v>
      </c>
      <c r="R23" s="592">
        <v>0</v>
      </c>
      <c r="S23" s="587">
        <f t="shared" si="6"/>
        <v>1</v>
      </c>
      <c r="T23" s="587">
        <f t="shared" si="7"/>
        <v>1</v>
      </c>
      <c r="V23" s="187"/>
      <c r="Y23" s="186"/>
    </row>
    <row r="24" spans="1:25" s="93" customFormat="1" ht="60.75" customHeight="1" x14ac:dyDescent="0.25">
      <c r="A24" s="584">
        <v>6</v>
      </c>
      <c r="B24" s="589" t="s">
        <v>638</v>
      </c>
      <c r="C24" s="592">
        <v>14057.35888</v>
      </c>
      <c r="D24" s="592">
        <f t="shared" si="8"/>
        <v>14057.35888</v>
      </c>
      <c r="E24" s="592">
        <v>13354.48316</v>
      </c>
      <c r="F24" s="592">
        <v>702.87572</v>
      </c>
      <c r="G24" s="592">
        <v>0</v>
      </c>
      <c r="H24" s="592">
        <v>0</v>
      </c>
      <c r="I24" s="592">
        <f t="shared" si="9"/>
        <v>14057.35888</v>
      </c>
      <c r="J24" s="592">
        <v>13354.48316</v>
      </c>
      <c r="K24" s="592">
        <v>702.87572</v>
      </c>
      <c r="L24" s="592">
        <v>0</v>
      </c>
      <c r="M24" s="592">
        <v>0</v>
      </c>
      <c r="N24" s="592">
        <f t="shared" si="10"/>
        <v>14057.35888</v>
      </c>
      <c r="O24" s="592">
        <v>13354.48316</v>
      </c>
      <c r="P24" s="592">
        <v>702.87572</v>
      </c>
      <c r="Q24" s="592">
        <v>0</v>
      </c>
      <c r="R24" s="592">
        <v>0</v>
      </c>
      <c r="S24" s="587">
        <f t="shared" si="6"/>
        <v>1</v>
      </c>
      <c r="T24" s="587">
        <f t="shared" si="7"/>
        <v>1</v>
      </c>
      <c r="U24" s="187"/>
      <c r="V24" s="187"/>
      <c r="Y24" s="186"/>
    </row>
    <row r="25" spans="1:25" s="93" customFormat="1" ht="47.25" customHeight="1" x14ac:dyDescent="0.25">
      <c r="A25" s="584">
        <v>7</v>
      </c>
      <c r="B25" s="589" t="s">
        <v>639</v>
      </c>
      <c r="C25" s="592">
        <v>13180.67267</v>
      </c>
      <c r="D25" s="592">
        <f t="shared" si="8"/>
        <v>13180.67267</v>
      </c>
      <c r="E25" s="592">
        <v>12521.63175</v>
      </c>
      <c r="F25" s="592">
        <v>659.04092000000003</v>
      </c>
      <c r="G25" s="592">
        <v>0</v>
      </c>
      <c r="H25" s="592">
        <v>0</v>
      </c>
      <c r="I25" s="592">
        <f t="shared" si="9"/>
        <v>13180.67267</v>
      </c>
      <c r="J25" s="592">
        <v>12521.63175</v>
      </c>
      <c r="K25" s="592">
        <v>659.04092000000003</v>
      </c>
      <c r="L25" s="592">
        <v>0</v>
      </c>
      <c r="M25" s="592">
        <v>0</v>
      </c>
      <c r="N25" s="592">
        <f t="shared" si="10"/>
        <v>13180.67267</v>
      </c>
      <c r="O25" s="592">
        <v>12521.63175</v>
      </c>
      <c r="P25" s="592">
        <v>659.04092000000003</v>
      </c>
      <c r="Q25" s="592">
        <v>0</v>
      </c>
      <c r="R25" s="592">
        <v>0</v>
      </c>
      <c r="S25" s="587">
        <f t="shared" si="6"/>
        <v>1</v>
      </c>
      <c r="T25" s="587">
        <f t="shared" si="7"/>
        <v>1</v>
      </c>
      <c r="U25" s="187"/>
      <c r="V25" s="187"/>
      <c r="Y25" s="186"/>
    </row>
    <row r="26" spans="1:25" s="93" customFormat="1" ht="69" customHeight="1" x14ac:dyDescent="0.25">
      <c r="A26" s="584">
        <v>8</v>
      </c>
      <c r="B26" s="589" t="s">
        <v>640</v>
      </c>
      <c r="C26" s="592">
        <v>34851.820699999997</v>
      </c>
      <c r="D26" s="592">
        <f t="shared" si="8"/>
        <v>34851.820699999997</v>
      </c>
      <c r="E26" s="592">
        <v>33109.210400000004</v>
      </c>
      <c r="F26" s="592">
        <v>1742.6103000000001</v>
      </c>
      <c r="G26" s="592">
        <v>0</v>
      </c>
      <c r="H26" s="592">
        <v>0</v>
      </c>
      <c r="I26" s="592">
        <f t="shared" si="9"/>
        <v>34851.820699999997</v>
      </c>
      <c r="J26" s="592">
        <v>33109.210400000004</v>
      </c>
      <c r="K26" s="592">
        <v>1742.6103000000001</v>
      </c>
      <c r="L26" s="592">
        <v>0</v>
      </c>
      <c r="M26" s="592">
        <v>0</v>
      </c>
      <c r="N26" s="592">
        <f t="shared" si="10"/>
        <v>34851.820699999997</v>
      </c>
      <c r="O26" s="592">
        <v>33109.210400000004</v>
      </c>
      <c r="P26" s="592">
        <v>1742.6103000000001</v>
      </c>
      <c r="Q26" s="592">
        <v>0</v>
      </c>
      <c r="R26" s="592">
        <v>0</v>
      </c>
      <c r="S26" s="587">
        <f t="shared" si="6"/>
        <v>1</v>
      </c>
      <c r="T26" s="587">
        <f t="shared" si="7"/>
        <v>1</v>
      </c>
      <c r="U26" s="187"/>
      <c r="V26" s="187"/>
      <c r="Y26" s="186"/>
    </row>
    <row r="27" spans="1:25" s="93" customFormat="1" ht="69" customHeight="1" x14ac:dyDescent="0.25">
      <c r="A27" s="584">
        <v>9</v>
      </c>
      <c r="B27" s="589" t="s">
        <v>641</v>
      </c>
      <c r="C27" s="592">
        <v>2764.8737999999998</v>
      </c>
      <c r="D27" s="592">
        <f t="shared" si="8"/>
        <v>2764.8737999999998</v>
      </c>
      <c r="E27" s="592">
        <v>2626.6285800000001</v>
      </c>
      <c r="F27" s="592">
        <v>138.24521999999999</v>
      </c>
      <c r="G27" s="592">
        <v>0</v>
      </c>
      <c r="H27" s="592">
        <v>0</v>
      </c>
      <c r="I27" s="592">
        <f t="shared" si="9"/>
        <v>2764.8737999999998</v>
      </c>
      <c r="J27" s="592">
        <v>2626.6285800000001</v>
      </c>
      <c r="K27" s="592">
        <v>138.24521999999999</v>
      </c>
      <c r="L27" s="592">
        <v>0</v>
      </c>
      <c r="M27" s="592">
        <v>0</v>
      </c>
      <c r="N27" s="592">
        <f t="shared" si="10"/>
        <v>2764.8737999999998</v>
      </c>
      <c r="O27" s="592">
        <v>2626.6285800000001</v>
      </c>
      <c r="P27" s="592">
        <v>138.24521999999999</v>
      </c>
      <c r="Q27" s="592">
        <v>0</v>
      </c>
      <c r="R27" s="592">
        <v>0</v>
      </c>
      <c r="S27" s="587">
        <f t="shared" si="6"/>
        <v>1</v>
      </c>
      <c r="T27" s="587">
        <f t="shared" si="7"/>
        <v>1</v>
      </c>
      <c r="U27" s="187"/>
      <c r="V27" s="187"/>
      <c r="Y27" s="186"/>
    </row>
    <row r="28" spans="1:25" s="93" customFormat="1" ht="69.75" customHeight="1" x14ac:dyDescent="0.25">
      <c r="A28" s="584">
        <v>10</v>
      </c>
      <c r="B28" s="589" t="s">
        <v>642</v>
      </c>
      <c r="C28" s="592">
        <v>7115.8491100000001</v>
      </c>
      <c r="D28" s="592">
        <f t="shared" si="8"/>
        <v>7115.8491100000001</v>
      </c>
      <c r="E28" s="592">
        <v>6760.0527199999997</v>
      </c>
      <c r="F28" s="592">
        <v>355.79638999999997</v>
      </c>
      <c r="G28" s="592">
        <v>0</v>
      </c>
      <c r="H28" s="592">
        <v>0</v>
      </c>
      <c r="I28" s="592">
        <f t="shared" si="9"/>
        <v>7115.8491100000001</v>
      </c>
      <c r="J28" s="592">
        <v>6760.0527199999997</v>
      </c>
      <c r="K28" s="592">
        <v>355.79638999999997</v>
      </c>
      <c r="L28" s="592">
        <v>0</v>
      </c>
      <c r="M28" s="592">
        <v>0</v>
      </c>
      <c r="N28" s="592">
        <f t="shared" si="10"/>
        <v>7115.8491100000001</v>
      </c>
      <c r="O28" s="592">
        <v>6760.0527199999997</v>
      </c>
      <c r="P28" s="592">
        <v>355.79638999999997</v>
      </c>
      <c r="Q28" s="592">
        <v>0</v>
      </c>
      <c r="R28" s="592">
        <v>0</v>
      </c>
      <c r="S28" s="587">
        <f t="shared" si="6"/>
        <v>1</v>
      </c>
      <c r="T28" s="587">
        <f t="shared" si="7"/>
        <v>1</v>
      </c>
      <c r="U28" s="187"/>
      <c r="V28" s="187"/>
      <c r="Y28" s="186"/>
    </row>
    <row r="29" spans="1:25" s="93" customFormat="1" ht="81" customHeight="1" x14ac:dyDescent="0.25">
      <c r="A29" s="584">
        <v>11</v>
      </c>
      <c r="B29" s="589" t="s">
        <v>643</v>
      </c>
      <c r="C29" s="592">
        <v>2687.3043499999999</v>
      </c>
      <c r="D29" s="592">
        <f t="shared" si="8"/>
        <v>2687.3043499999999</v>
      </c>
      <c r="E29" s="592">
        <v>2552.9376499999998</v>
      </c>
      <c r="F29" s="592">
        <v>134.36670000000001</v>
      </c>
      <c r="G29" s="592">
        <v>0</v>
      </c>
      <c r="H29" s="592">
        <v>0</v>
      </c>
      <c r="I29" s="592">
        <f t="shared" si="9"/>
        <v>2687.3043499999999</v>
      </c>
      <c r="J29" s="592">
        <v>2552.9376499999998</v>
      </c>
      <c r="K29" s="592">
        <v>134.36670000000001</v>
      </c>
      <c r="L29" s="592">
        <v>0</v>
      </c>
      <c r="M29" s="592">
        <v>0</v>
      </c>
      <c r="N29" s="592">
        <f t="shared" si="10"/>
        <v>2687.3043499999999</v>
      </c>
      <c r="O29" s="592">
        <v>2552.9376499999998</v>
      </c>
      <c r="P29" s="592">
        <v>134.36670000000001</v>
      </c>
      <c r="Q29" s="592">
        <v>0</v>
      </c>
      <c r="R29" s="592">
        <v>0</v>
      </c>
      <c r="S29" s="587">
        <f t="shared" si="6"/>
        <v>1</v>
      </c>
      <c r="T29" s="587">
        <f t="shared" si="7"/>
        <v>1</v>
      </c>
      <c r="U29" s="187"/>
      <c r="V29" s="187"/>
      <c r="Y29" s="186"/>
    </row>
    <row r="30" spans="1:25" s="93" customFormat="1" ht="67.5" x14ac:dyDescent="0.25">
      <c r="A30" s="584">
        <v>12</v>
      </c>
      <c r="B30" s="589" t="s">
        <v>644</v>
      </c>
      <c r="C30" s="592">
        <v>8583.2092200000006</v>
      </c>
      <c r="D30" s="592">
        <f t="shared" si="8"/>
        <v>8583.2092200000006</v>
      </c>
      <c r="E30" s="592">
        <v>8154.0440099999996</v>
      </c>
      <c r="F30" s="592">
        <v>429.16521</v>
      </c>
      <c r="G30" s="592">
        <v>0</v>
      </c>
      <c r="H30" s="592">
        <v>0</v>
      </c>
      <c r="I30" s="592">
        <f t="shared" si="9"/>
        <v>8583.2092200000006</v>
      </c>
      <c r="J30" s="592">
        <v>8154.0440099999996</v>
      </c>
      <c r="K30" s="592">
        <v>429.16521</v>
      </c>
      <c r="L30" s="592">
        <v>0</v>
      </c>
      <c r="M30" s="592">
        <v>0</v>
      </c>
      <c r="N30" s="592">
        <f t="shared" si="10"/>
        <v>8583.2092200000006</v>
      </c>
      <c r="O30" s="592">
        <v>8154.0440099999996</v>
      </c>
      <c r="P30" s="592">
        <v>429.16521</v>
      </c>
      <c r="Q30" s="592">
        <v>0</v>
      </c>
      <c r="R30" s="592">
        <v>0</v>
      </c>
      <c r="S30" s="587">
        <f t="shared" si="6"/>
        <v>1</v>
      </c>
      <c r="T30" s="587">
        <f t="shared" si="7"/>
        <v>1</v>
      </c>
      <c r="U30" s="187"/>
      <c r="V30" s="187"/>
      <c r="Y30" s="186"/>
    </row>
    <row r="31" spans="1:25" s="93" customFormat="1" ht="48.75" customHeight="1" x14ac:dyDescent="0.25">
      <c r="A31" s="584">
        <v>13</v>
      </c>
      <c r="B31" s="588" t="s">
        <v>679</v>
      </c>
      <c r="C31" s="591">
        <v>49023.7</v>
      </c>
      <c r="D31" s="591">
        <f t="shared" si="8"/>
        <v>49023.7</v>
      </c>
      <c r="E31" s="591">
        <f>E33+E34+E35+E36+E37</f>
        <v>49023.7</v>
      </c>
      <c r="F31" s="591">
        <v>0</v>
      </c>
      <c r="G31" s="591">
        <v>0</v>
      </c>
      <c r="H31" s="591">
        <v>0</v>
      </c>
      <c r="I31" s="591">
        <f t="shared" ref="I31:I32" si="11">J31+K31+L31+M31</f>
        <v>45219.049559999999</v>
      </c>
      <c r="J31" s="591">
        <f>J33+J34+J35+J36+J37</f>
        <v>45219.049559999999</v>
      </c>
      <c r="K31" s="591">
        <v>0</v>
      </c>
      <c r="L31" s="591">
        <v>0</v>
      </c>
      <c r="M31" s="591">
        <v>0</v>
      </c>
      <c r="N31" s="591">
        <f t="shared" si="10"/>
        <v>45219.049559999999</v>
      </c>
      <c r="O31" s="591">
        <f>O33+O34+O35+O36+O37</f>
        <v>45219.049559999999</v>
      </c>
      <c r="P31" s="591">
        <v>0</v>
      </c>
      <c r="Q31" s="591">
        <v>0</v>
      </c>
      <c r="R31" s="591">
        <v>0</v>
      </c>
      <c r="S31" s="587">
        <f t="shared" si="6"/>
        <v>0.92200000000000004</v>
      </c>
      <c r="T31" s="587">
        <f t="shared" si="7"/>
        <v>0.92200000000000004</v>
      </c>
      <c r="U31" s="187"/>
      <c r="V31" s="187"/>
      <c r="Y31" s="186"/>
    </row>
    <row r="32" spans="1:25" s="93" customFormat="1" ht="58.5" customHeight="1" x14ac:dyDescent="0.25">
      <c r="A32" s="584">
        <v>14</v>
      </c>
      <c r="B32" s="588" t="s">
        <v>680</v>
      </c>
      <c r="C32" s="591">
        <v>2580.1999999999998</v>
      </c>
      <c r="D32" s="591">
        <f t="shared" si="8"/>
        <v>2580.1999999999998</v>
      </c>
      <c r="E32" s="591"/>
      <c r="F32" s="591">
        <f>F33+F34+F35+F36+F37</f>
        <v>2580.1999999999998</v>
      </c>
      <c r="G32" s="591">
        <v>0</v>
      </c>
      <c r="H32" s="591">
        <v>0</v>
      </c>
      <c r="I32" s="591">
        <f t="shared" si="11"/>
        <v>2379.9548199999999</v>
      </c>
      <c r="J32" s="591">
        <v>0</v>
      </c>
      <c r="K32" s="591">
        <f>K33+K34+K35+K36+K37</f>
        <v>2379.9548199999999</v>
      </c>
      <c r="L32" s="591">
        <v>0</v>
      </c>
      <c r="M32" s="591">
        <v>0</v>
      </c>
      <c r="N32" s="591">
        <f t="shared" si="10"/>
        <v>2379.9548199999999</v>
      </c>
      <c r="O32" s="591">
        <v>0</v>
      </c>
      <c r="P32" s="591">
        <f>P33+P34+P35+P36+P37</f>
        <v>2379.9548199999999</v>
      </c>
      <c r="Q32" s="591">
        <v>0</v>
      </c>
      <c r="R32" s="591">
        <v>0</v>
      </c>
      <c r="S32" s="587">
        <f t="shared" si="6"/>
        <v>0.92200000000000004</v>
      </c>
      <c r="T32" s="587">
        <f t="shared" si="7"/>
        <v>0.92200000000000004</v>
      </c>
      <c r="U32" s="187"/>
      <c r="V32" s="187"/>
      <c r="Y32" s="186"/>
    </row>
    <row r="33" spans="1:25" s="93" customFormat="1" ht="67.5" x14ac:dyDescent="0.25">
      <c r="A33" s="584">
        <v>15</v>
      </c>
      <c r="B33" s="589" t="s">
        <v>645</v>
      </c>
      <c r="C33" s="592">
        <v>4279.1080199999997</v>
      </c>
      <c r="D33" s="592">
        <f t="shared" si="8"/>
        <v>4279.1080199999997</v>
      </c>
      <c r="E33" s="592">
        <v>4065.1522</v>
      </c>
      <c r="F33" s="592">
        <v>213.95581999999999</v>
      </c>
      <c r="G33" s="592">
        <v>0</v>
      </c>
      <c r="H33" s="592">
        <v>0</v>
      </c>
      <c r="I33" s="592">
        <f t="shared" ref="I33:I36" si="12">J33+K33+L33</f>
        <v>2872.1598399999998</v>
      </c>
      <c r="J33" s="592">
        <v>2728.5515700000001</v>
      </c>
      <c r="K33" s="592">
        <v>143.60827</v>
      </c>
      <c r="L33" s="592">
        <v>0</v>
      </c>
      <c r="M33" s="592">
        <v>0</v>
      </c>
      <c r="N33" s="592">
        <f t="shared" si="10"/>
        <v>2872.1598399999998</v>
      </c>
      <c r="O33" s="592">
        <v>2728.5515700000001</v>
      </c>
      <c r="P33" s="592">
        <v>143.60827</v>
      </c>
      <c r="Q33" s="592">
        <v>0</v>
      </c>
      <c r="R33" s="592">
        <v>0</v>
      </c>
      <c r="S33" s="587">
        <f t="shared" si="6"/>
        <v>0.67100000000000004</v>
      </c>
      <c r="T33" s="587">
        <f t="shared" si="7"/>
        <v>0.67100000000000004</v>
      </c>
      <c r="U33" s="187"/>
      <c r="V33" s="187"/>
      <c r="Y33" s="186"/>
    </row>
    <row r="34" spans="1:25" s="93" customFormat="1" ht="67.5" x14ac:dyDescent="0.25">
      <c r="A34" s="584">
        <v>16</v>
      </c>
      <c r="B34" s="589" t="s">
        <v>646</v>
      </c>
      <c r="C34" s="592">
        <v>7931.9838600000003</v>
      </c>
      <c r="D34" s="592">
        <f t="shared" si="8"/>
        <v>7931.9838600000003</v>
      </c>
      <c r="E34" s="592">
        <v>7535.3838999999998</v>
      </c>
      <c r="F34" s="592">
        <v>396.59996000000001</v>
      </c>
      <c r="G34" s="592">
        <v>0</v>
      </c>
      <c r="H34" s="592">
        <v>0</v>
      </c>
      <c r="I34" s="592">
        <f t="shared" si="12"/>
        <v>7511.2533000000003</v>
      </c>
      <c r="J34" s="592">
        <v>7135.6899100000001</v>
      </c>
      <c r="K34" s="592">
        <v>375.56339000000003</v>
      </c>
      <c r="L34" s="592">
        <v>0</v>
      </c>
      <c r="M34" s="592">
        <v>0</v>
      </c>
      <c r="N34" s="592">
        <f t="shared" si="10"/>
        <v>7511.2533000000003</v>
      </c>
      <c r="O34" s="592">
        <v>7135.6899100000001</v>
      </c>
      <c r="P34" s="592">
        <v>375.56339000000003</v>
      </c>
      <c r="Q34" s="592">
        <v>0</v>
      </c>
      <c r="R34" s="592">
        <v>0</v>
      </c>
      <c r="S34" s="587">
        <f t="shared" si="6"/>
        <v>0.94699999999999995</v>
      </c>
      <c r="T34" s="587">
        <f t="shared" si="7"/>
        <v>0.94699999999999995</v>
      </c>
      <c r="U34" s="187"/>
      <c r="V34" s="187"/>
      <c r="Y34" s="186"/>
    </row>
    <row r="35" spans="1:25" s="93" customFormat="1" ht="78.75" x14ac:dyDescent="0.25">
      <c r="A35" s="584">
        <v>17</v>
      </c>
      <c r="B35" s="589" t="s">
        <v>647</v>
      </c>
      <c r="C35" s="592">
        <v>19588.565569999999</v>
      </c>
      <c r="D35" s="592">
        <f t="shared" si="8"/>
        <v>19588.565569999999</v>
      </c>
      <c r="E35" s="592">
        <v>18609.135389999999</v>
      </c>
      <c r="F35" s="592">
        <v>979.43017999999995</v>
      </c>
      <c r="G35" s="592">
        <v>0</v>
      </c>
      <c r="H35" s="592">
        <v>0</v>
      </c>
      <c r="I35" s="592">
        <f t="shared" si="12"/>
        <v>17888.369920000001</v>
      </c>
      <c r="J35" s="592">
        <v>16993.949690000001</v>
      </c>
      <c r="K35" s="592">
        <v>894.42022999999995</v>
      </c>
      <c r="L35" s="592">
        <v>0</v>
      </c>
      <c r="M35" s="592">
        <v>0</v>
      </c>
      <c r="N35" s="592">
        <f t="shared" si="10"/>
        <v>17888.369920000001</v>
      </c>
      <c r="O35" s="592">
        <v>16993.949690000001</v>
      </c>
      <c r="P35" s="592">
        <v>894.42022999999995</v>
      </c>
      <c r="Q35" s="592">
        <v>0</v>
      </c>
      <c r="R35" s="592">
        <v>0</v>
      </c>
      <c r="S35" s="587">
        <f t="shared" si="6"/>
        <v>0.91300000000000003</v>
      </c>
      <c r="T35" s="587">
        <f>N35/D35*100%</f>
        <v>0.91300000000000003</v>
      </c>
      <c r="U35" s="187"/>
      <c r="V35" s="187"/>
      <c r="Y35" s="186"/>
    </row>
    <row r="36" spans="1:25" s="93" customFormat="1" ht="33.75" x14ac:dyDescent="0.25">
      <c r="A36" s="584">
        <v>18</v>
      </c>
      <c r="B36" s="589" t="s">
        <v>648</v>
      </c>
      <c r="C36" s="592">
        <v>13841.477209999999</v>
      </c>
      <c r="D36" s="592">
        <f t="shared" si="8"/>
        <v>13841.477209999999</v>
      </c>
      <c r="E36" s="592">
        <v>13149.40201</v>
      </c>
      <c r="F36" s="592">
        <v>692.0752</v>
      </c>
      <c r="G36" s="592">
        <v>0</v>
      </c>
      <c r="H36" s="592">
        <v>0</v>
      </c>
      <c r="I36" s="592">
        <f t="shared" si="12"/>
        <v>13841.477209999999</v>
      </c>
      <c r="J36" s="592">
        <v>13149.40201</v>
      </c>
      <c r="K36" s="592">
        <v>692.0752</v>
      </c>
      <c r="L36" s="592">
        <v>0</v>
      </c>
      <c r="M36" s="592">
        <v>0</v>
      </c>
      <c r="N36" s="592">
        <f t="shared" si="10"/>
        <v>13841.477209999999</v>
      </c>
      <c r="O36" s="592">
        <v>13149.40201</v>
      </c>
      <c r="P36" s="592">
        <v>692.0752</v>
      </c>
      <c r="Q36" s="592">
        <v>0</v>
      </c>
      <c r="R36" s="592">
        <v>0</v>
      </c>
      <c r="S36" s="587">
        <f t="shared" si="6"/>
        <v>1</v>
      </c>
      <c r="T36" s="587">
        <f t="shared" si="7"/>
        <v>1</v>
      </c>
      <c r="U36" s="187"/>
      <c r="V36" s="187"/>
      <c r="Y36" s="186"/>
    </row>
    <row r="37" spans="1:25" s="93" customFormat="1" ht="48.75" customHeight="1" x14ac:dyDescent="0.25">
      <c r="A37" s="584">
        <v>19</v>
      </c>
      <c r="B37" s="589" t="s">
        <v>681</v>
      </c>
      <c r="C37" s="592">
        <v>5962.7653399999999</v>
      </c>
      <c r="D37" s="592">
        <f t="shared" si="8"/>
        <v>5962.7653399999999</v>
      </c>
      <c r="E37" s="592">
        <v>5664.6265000000003</v>
      </c>
      <c r="F37" s="592">
        <v>298.13884000000002</v>
      </c>
      <c r="G37" s="592">
        <v>0</v>
      </c>
      <c r="H37" s="592">
        <v>0</v>
      </c>
      <c r="I37" s="592">
        <f>J37+K37</f>
        <v>5485.7441099999996</v>
      </c>
      <c r="J37" s="592">
        <v>5211.4563799999996</v>
      </c>
      <c r="K37" s="592">
        <v>274.28773000000001</v>
      </c>
      <c r="L37" s="592">
        <v>0</v>
      </c>
      <c r="M37" s="592">
        <v>0</v>
      </c>
      <c r="N37" s="592">
        <f>O37+P37+Q37+R37</f>
        <v>5485.7441099999996</v>
      </c>
      <c r="O37" s="592">
        <v>5211.4563799999996</v>
      </c>
      <c r="P37" s="592">
        <v>274.28773000000001</v>
      </c>
      <c r="Q37" s="592">
        <v>0</v>
      </c>
      <c r="R37" s="592">
        <v>0</v>
      </c>
      <c r="S37" s="587">
        <f t="shared" si="6"/>
        <v>0.92</v>
      </c>
      <c r="T37" s="587">
        <f t="shared" si="7"/>
        <v>0.92</v>
      </c>
      <c r="U37" s="187"/>
      <c r="V37" s="187"/>
      <c r="Y37" s="186"/>
    </row>
    <row r="38" spans="1:25" s="93" customFormat="1" ht="78.75" customHeight="1" x14ac:dyDescent="0.25">
      <c r="A38" s="584">
        <v>20</v>
      </c>
      <c r="B38" s="588" t="s">
        <v>682</v>
      </c>
      <c r="C38" s="591">
        <f t="shared" ref="C38:R39" si="13">C39</f>
        <v>694.49</v>
      </c>
      <c r="D38" s="591">
        <f t="shared" si="13"/>
        <v>694.49</v>
      </c>
      <c r="E38" s="591">
        <f t="shared" si="13"/>
        <v>0</v>
      </c>
      <c r="F38" s="591">
        <f t="shared" si="13"/>
        <v>694.49</v>
      </c>
      <c r="G38" s="591">
        <f t="shared" si="13"/>
        <v>0</v>
      </c>
      <c r="H38" s="591">
        <f t="shared" si="13"/>
        <v>0</v>
      </c>
      <c r="I38" s="591">
        <f t="shared" si="13"/>
        <v>600</v>
      </c>
      <c r="J38" s="591">
        <f t="shared" si="13"/>
        <v>0</v>
      </c>
      <c r="K38" s="591">
        <f t="shared" si="13"/>
        <v>600</v>
      </c>
      <c r="L38" s="591">
        <f t="shared" si="13"/>
        <v>0</v>
      </c>
      <c r="M38" s="591">
        <f t="shared" si="13"/>
        <v>0</v>
      </c>
      <c r="N38" s="591">
        <f t="shared" si="13"/>
        <v>600</v>
      </c>
      <c r="O38" s="591">
        <f t="shared" si="13"/>
        <v>0</v>
      </c>
      <c r="P38" s="591">
        <f t="shared" si="13"/>
        <v>600</v>
      </c>
      <c r="Q38" s="591">
        <f t="shared" si="13"/>
        <v>0</v>
      </c>
      <c r="R38" s="591">
        <f t="shared" si="13"/>
        <v>0</v>
      </c>
      <c r="S38" s="587">
        <f t="shared" si="6"/>
        <v>0.86399999999999999</v>
      </c>
      <c r="T38" s="587">
        <f t="shared" si="7"/>
        <v>0.86399999999999999</v>
      </c>
      <c r="U38" s="187"/>
      <c r="V38" s="187"/>
      <c r="Y38" s="186"/>
    </row>
    <row r="39" spans="1:25" s="93" customFormat="1" ht="45.75" customHeight="1" x14ac:dyDescent="0.25">
      <c r="A39" s="584">
        <v>21</v>
      </c>
      <c r="B39" s="588" t="s">
        <v>683</v>
      </c>
      <c r="C39" s="591">
        <f t="shared" si="13"/>
        <v>694.49</v>
      </c>
      <c r="D39" s="591">
        <f t="shared" si="13"/>
        <v>694.49</v>
      </c>
      <c r="E39" s="591">
        <f t="shared" si="13"/>
        <v>0</v>
      </c>
      <c r="F39" s="591">
        <f t="shared" si="13"/>
        <v>694.49</v>
      </c>
      <c r="G39" s="591">
        <f t="shared" si="13"/>
        <v>0</v>
      </c>
      <c r="H39" s="591">
        <f t="shared" si="13"/>
        <v>0</v>
      </c>
      <c r="I39" s="591">
        <f>I40</f>
        <v>600</v>
      </c>
      <c r="J39" s="591">
        <f t="shared" si="13"/>
        <v>0</v>
      </c>
      <c r="K39" s="591">
        <f>K40</f>
        <v>600</v>
      </c>
      <c r="L39" s="591">
        <f t="shared" si="13"/>
        <v>0</v>
      </c>
      <c r="M39" s="591">
        <f t="shared" si="13"/>
        <v>0</v>
      </c>
      <c r="N39" s="591">
        <f>N40</f>
        <v>600</v>
      </c>
      <c r="O39" s="591">
        <f t="shared" si="13"/>
        <v>0</v>
      </c>
      <c r="P39" s="591">
        <f>P40</f>
        <v>600</v>
      </c>
      <c r="Q39" s="591">
        <f t="shared" si="13"/>
        <v>0</v>
      </c>
      <c r="R39" s="591">
        <f t="shared" si="13"/>
        <v>0</v>
      </c>
      <c r="S39" s="587">
        <f t="shared" si="6"/>
        <v>0.86399999999999999</v>
      </c>
      <c r="T39" s="587">
        <f t="shared" si="7"/>
        <v>0.86399999999999999</v>
      </c>
      <c r="U39" s="187"/>
      <c r="V39" s="187"/>
      <c r="Y39" s="186"/>
    </row>
    <row r="40" spans="1:25" s="93" customFormat="1" ht="23.25" customHeight="1" x14ac:dyDescent="0.25">
      <c r="A40" s="584">
        <v>22</v>
      </c>
      <c r="B40" s="589" t="s">
        <v>684</v>
      </c>
      <c r="C40" s="592">
        <v>694.49</v>
      </c>
      <c r="D40" s="592">
        <f t="shared" ref="D40" si="14">E40+F40+G40+H40</f>
        <v>694.49</v>
      </c>
      <c r="E40" s="592">
        <v>0</v>
      </c>
      <c r="F40" s="592">
        <v>694.49</v>
      </c>
      <c r="G40" s="592">
        <v>0</v>
      </c>
      <c r="H40" s="592">
        <v>0</v>
      </c>
      <c r="I40" s="592">
        <f t="shared" ref="I40" si="15">J40+K40+L40+M40</f>
        <v>600</v>
      </c>
      <c r="J40" s="592">
        <v>0</v>
      </c>
      <c r="K40" s="592">
        <v>600</v>
      </c>
      <c r="L40" s="592">
        <v>0</v>
      </c>
      <c r="M40" s="592">
        <v>0</v>
      </c>
      <c r="N40" s="592">
        <f t="shared" ref="N40" si="16">O40+P40+Q40+R40</f>
        <v>600</v>
      </c>
      <c r="O40" s="592">
        <v>0</v>
      </c>
      <c r="P40" s="592">
        <v>600</v>
      </c>
      <c r="Q40" s="592">
        <v>0</v>
      </c>
      <c r="R40" s="592">
        <v>0</v>
      </c>
      <c r="S40" s="587">
        <f t="shared" si="6"/>
        <v>0.86399999999999999</v>
      </c>
      <c r="T40" s="587">
        <f t="shared" si="7"/>
        <v>0.86399999999999999</v>
      </c>
      <c r="U40" s="187"/>
      <c r="V40" s="187"/>
      <c r="Y40" s="186"/>
    </row>
    <row r="41" spans="1:25" s="93" customFormat="1" ht="47.25" customHeight="1" x14ac:dyDescent="0.25">
      <c r="A41" s="584">
        <v>23</v>
      </c>
      <c r="B41" s="588" t="s">
        <v>685</v>
      </c>
      <c r="C41" s="591">
        <f>C42+C43+C44</f>
        <v>1726.0376200000001</v>
      </c>
      <c r="D41" s="591">
        <f>D42+D43+D44</f>
        <v>1726.0376200000001</v>
      </c>
      <c r="E41" s="591">
        <f>E42+E43+E44</f>
        <v>1426.04</v>
      </c>
      <c r="F41" s="591">
        <f t="shared" ref="F41:H41" si="17">F42+F43+F44</f>
        <v>209.99762000000001</v>
      </c>
      <c r="G41" s="591">
        <f t="shared" si="17"/>
        <v>0</v>
      </c>
      <c r="H41" s="591">
        <f t="shared" si="17"/>
        <v>90</v>
      </c>
      <c r="I41" s="591">
        <f>I42+I43+I44</f>
        <v>1726.0376200000001</v>
      </c>
      <c r="J41" s="591">
        <f>J42+J43+J44</f>
        <v>1426.04</v>
      </c>
      <c r="K41" s="591">
        <f t="shared" ref="K41:N41" si="18">K42+K43+K44</f>
        <v>209.99762000000001</v>
      </c>
      <c r="L41" s="591">
        <f t="shared" si="18"/>
        <v>0</v>
      </c>
      <c r="M41" s="591">
        <f t="shared" si="18"/>
        <v>90</v>
      </c>
      <c r="N41" s="591">
        <f t="shared" si="18"/>
        <v>1726.0376200000001</v>
      </c>
      <c r="O41" s="591">
        <f>O42+O43+O44</f>
        <v>1426.04</v>
      </c>
      <c r="P41" s="591">
        <f t="shared" ref="P41:R41" si="19">P42+P43+P44</f>
        <v>209.99762000000001</v>
      </c>
      <c r="Q41" s="591">
        <f t="shared" si="19"/>
        <v>0</v>
      </c>
      <c r="R41" s="591">
        <f t="shared" si="19"/>
        <v>90</v>
      </c>
      <c r="S41" s="587">
        <f t="shared" si="6"/>
        <v>1</v>
      </c>
      <c r="T41" s="587">
        <f t="shared" si="7"/>
        <v>1</v>
      </c>
      <c r="U41" s="187"/>
      <c r="V41" s="187"/>
      <c r="Y41" s="186"/>
    </row>
    <row r="42" spans="1:25" s="93" customFormat="1" ht="47.25" customHeight="1" x14ac:dyDescent="0.25">
      <c r="A42" s="584">
        <v>24</v>
      </c>
      <c r="B42" s="588" t="s">
        <v>686</v>
      </c>
      <c r="C42" s="591">
        <v>1426.04</v>
      </c>
      <c r="D42" s="591">
        <f t="shared" si="8"/>
        <v>1426.04</v>
      </c>
      <c r="E42" s="591">
        <f>E45</f>
        <v>1426.04</v>
      </c>
      <c r="F42" s="591">
        <v>0</v>
      </c>
      <c r="G42" s="591">
        <v>0</v>
      </c>
      <c r="H42" s="591">
        <v>0</v>
      </c>
      <c r="I42" s="591">
        <f>J42+K42+L42+M42</f>
        <v>1426.04</v>
      </c>
      <c r="J42" s="591">
        <f>J45</f>
        <v>1426.04</v>
      </c>
      <c r="K42" s="591">
        <v>0</v>
      </c>
      <c r="L42" s="591">
        <v>0</v>
      </c>
      <c r="M42" s="591">
        <v>0</v>
      </c>
      <c r="N42" s="591">
        <f t="shared" ref="N42:N45" si="20">O42+P42+Q42+R42</f>
        <v>1426.04</v>
      </c>
      <c r="O42" s="591">
        <f>O45</f>
        <v>1426.04</v>
      </c>
      <c r="P42" s="591">
        <v>0</v>
      </c>
      <c r="Q42" s="591">
        <v>0</v>
      </c>
      <c r="R42" s="591">
        <v>0</v>
      </c>
      <c r="S42" s="587">
        <f t="shared" si="6"/>
        <v>1</v>
      </c>
      <c r="T42" s="587">
        <f t="shared" si="7"/>
        <v>1</v>
      </c>
      <c r="U42" s="187"/>
      <c r="V42" s="187"/>
      <c r="Y42" s="186"/>
    </row>
    <row r="43" spans="1:25" s="93" customFormat="1" ht="58.5" customHeight="1" x14ac:dyDescent="0.25">
      <c r="A43" s="584">
        <v>25</v>
      </c>
      <c r="B43" s="588" t="s">
        <v>687</v>
      </c>
      <c r="C43" s="591">
        <v>209.99762000000001</v>
      </c>
      <c r="D43" s="591">
        <f t="shared" si="8"/>
        <v>209.99762000000001</v>
      </c>
      <c r="E43" s="591">
        <v>0</v>
      </c>
      <c r="F43" s="591">
        <f>F45</f>
        <v>209.99762000000001</v>
      </c>
      <c r="G43" s="591">
        <v>0</v>
      </c>
      <c r="H43" s="591">
        <v>0</v>
      </c>
      <c r="I43" s="591">
        <f t="shared" ref="I43:I45" si="21">J43+K43+L43+M43</f>
        <v>209.99762000000001</v>
      </c>
      <c r="J43" s="591">
        <v>0</v>
      </c>
      <c r="K43" s="591">
        <f>209.99762</f>
        <v>209.99762000000001</v>
      </c>
      <c r="L43" s="591">
        <v>0</v>
      </c>
      <c r="M43" s="591">
        <v>0</v>
      </c>
      <c r="N43" s="591">
        <f t="shared" si="20"/>
        <v>209.99762000000001</v>
      </c>
      <c r="O43" s="591">
        <v>0</v>
      </c>
      <c r="P43" s="591">
        <f>209.99762</f>
        <v>209.99762000000001</v>
      </c>
      <c r="Q43" s="591">
        <v>0</v>
      </c>
      <c r="R43" s="591">
        <v>0</v>
      </c>
      <c r="S43" s="587">
        <f t="shared" si="6"/>
        <v>1</v>
      </c>
      <c r="T43" s="587">
        <f t="shared" si="7"/>
        <v>1</v>
      </c>
      <c r="U43" s="187"/>
      <c r="V43" s="187"/>
      <c r="Y43" s="186"/>
    </row>
    <row r="44" spans="1:25" s="93" customFormat="1" ht="97.5" customHeight="1" x14ac:dyDescent="0.25">
      <c r="A44" s="584">
        <v>26</v>
      </c>
      <c r="B44" s="588" t="s">
        <v>688</v>
      </c>
      <c r="C44" s="591">
        <v>90</v>
      </c>
      <c r="D44" s="591">
        <f t="shared" si="8"/>
        <v>90</v>
      </c>
      <c r="E44" s="591">
        <v>0</v>
      </c>
      <c r="F44" s="591">
        <v>0</v>
      </c>
      <c r="G44" s="591">
        <v>0</v>
      </c>
      <c r="H44" s="591">
        <f t="shared" ref="H44" si="22">H45</f>
        <v>90</v>
      </c>
      <c r="I44" s="591">
        <f t="shared" si="21"/>
        <v>90</v>
      </c>
      <c r="J44" s="591">
        <v>0</v>
      </c>
      <c r="K44" s="591">
        <v>0</v>
      </c>
      <c r="L44" s="591">
        <v>0</v>
      </c>
      <c r="M44" s="591">
        <f>M45</f>
        <v>90</v>
      </c>
      <c r="N44" s="591">
        <f t="shared" si="20"/>
        <v>90</v>
      </c>
      <c r="O44" s="591">
        <v>0</v>
      </c>
      <c r="P44" s="591">
        <v>0</v>
      </c>
      <c r="Q44" s="591">
        <v>0</v>
      </c>
      <c r="R44" s="591">
        <v>90</v>
      </c>
      <c r="S44" s="587">
        <f t="shared" si="6"/>
        <v>1</v>
      </c>
      <c r="T44" s="587">
        <f t="shared" si="7"/>
        <v>1</v>
      </c>
      <c r="U44" s="187"/>
      <c r="V44" s="187"/>
      <c r="Y44" s="186"/>
    </row>
    <row r="45" spans="1:25" s="93" customFormat="1" ht="57" customHeight="1" x14ac:dyDescent="0.25">
      <c r="A45" s="584">
        <v>27</v>
      </c>
      <c r="B45" s="589" t="s">
        <v>689</v>
      </c>
      <c r="C45" s="592">
        <v>1726.0376200000001</v>
      </c>
      <c r="D45" s="592">
        <f t="shared" si="8"/>
        <v>1726.0376200000001</v>
      </c>
      <c r="E45" s="592">
        <v>1426.04</v>
      </c>
      <c r="F45" s="592">
        <v>209.99762000000001</v>
      </c>
      <c r="G45" s="592">
        <v>0</v>
      </c>
      <c r="H45" s="592">
        <v>90</v>
      </c>
      <c r="I45" s="592">
        <f t="shared" si="21"/>
        <v>1726.0376200000001</v>
      </c>
      <c r="J45" s="592">
        <v>1426.04</v>
      </c>
      <c r="K45" s="592">
        <v>209.99762000000001</v>
      </c>
      <c r="L45" s="592">
        <v>0</v>
      </c>
      <c r="M45" s="592">
        <v>90</v>
      </c>
      <c r="N45" s="592">
        <f t="shared" si="20"/>
        <v>1726.0376200000001</v>
      </c>
      <c r="O45" s="592">
        <v>1426.04</v>
      </c>
      <c r="P45" s="592">
        <v>209.99762000000001</v>
      </c>
      <c r="Q45" s="592">
        <v>0</v>
      </c>
      <c r="R45" s="592">
        <v>90</v>
      </c>
      <c r="S45" s="587">
        <f t="shared" si="6"/>
        <v>1</v>
      </c>
      <c r="T45" s="587">
        <f t="shared" si="7"/>
        <v>1</v>
      </c>
      <c r="U45" s="187"/>
      <c r="V45" s="187"/>
      <c r="Y45" s="186"/>
    </row>
    <row r="46" spans="1:25" s="93" customFormat="1" ht="87" customHeight="1" x14ac:dyDescent="0.25">
      <c r="A46" s="584">
        <v>28</v>
      </c>
      <c r="B46" s="588" t="s">
        <v>690</v>
      </c>
      <c r="C46" s="591">
        <f>C47</f>
        <v>11045.55681</v>
      </c>
      <c r="D46" s="591">
        <f>D47</f>
        <v>11045.55681</v>
      </c>
      <c r="E46" s="591">
        <v>0</v>
      </c>
      <c r="F46" s="591">
        <v>0</v>
      </c>
      <c r="G46" s="591">
        <f>G47</f>
        <v>11045.55681</v>
      </c>
      <c r="H46" s="591">
        <v>0</v>
      </c>
      <c r="I46" s="591">
        <f>I47</f>
        <v>11045.55681</v>
      </c>
      <c r="J46" s="591">
        <v>0</v>
      </c>
      <c r="K46" s="591">
        <v>0</v>
      </c>
      <c r="L46" s="591">
        <f>L47</f>
        <v>11045.55681</v>
      </c>
      <c r="M46" s="591">
        <v>0</v>
      </c>
      <c r="N46" s="591">
        <f>N47</f>
        <v>11045.55681</v>
      </c>
      <c r="O46" s="591">
        <v>0</v>
      </c>
      <c r="P46" s="591">
        <v>0</v>
      </c>
      <c r="Q46" s="591">
        <f>Q47</f>
        <v>11045.55681</v>
      </c>
      <c r="R46" s="591">
        <v>0</v>
      </c>
      <c r="S46" s="587">
        <f t="shared" si="6"/>
        <v>1</v>
      </c>
      <c r="T46" s="587">
        <f t="shared" si="7"/>
        <v>1</v>
      </c>
      <c r="U46" s="187"/>
      <c r="V46" s="187"/>
      <c r="Y46" s="186"/>
    </row>
    <row r="47" spans="1:25" s="93" customFormat="1" ht="193.5" customHeight="1" x14ac:dyDescent="0.25">
      <c r="A47" s="584">
        <v>29</v>
      </c>
      <c r="B47" s="588" t="s">
        <v>691</v>
      </c>
      <c r="C47" s="591">
        <f>C48</f>
        <v>11045.55681</v>
      </c>
      <c r="D47" s="591">
        <f>D48</f>
        <v>11045.55681</v>
      </c>
      <c r="E47" s="591">
        <v>0</v>
      </c>
      <c r="F47" s="591">
        <v>0</v>
      </c>
      <c r="G47" s="591">
        <f>G48</f>
        <v>11045.55681</v>
      </c>
      <c r="H47" s="591">
        <v>0</v>
      </c>
      <c r="I47" s="591">
        <f>I48</f>
        <v>11045.55681</v>
      </c>
      <c r="J47" s="591">
        <v>0</v>
      </c>
      <c r="K47" s="591">
        <v>0</v>
      </c>
      <c r="L47" s="591">
        <f>L48</f>
        <v>11045.55681</v>
      </c>
      <c r="M47" s="591">
        <v>0</v>
      </c>
      <c r="N47" s="591">
        <f>N48</f>
        <v>11045.55681</v>
      </c>
      <c r="O47" s="591">
        <v>0</v>
      </c>
      <c r="P47" s="591">
        <v>0</v>
      </c>
      <c r="Q47" s="591">
        <f>Q48</f>
        <v>11045.55681</v>
      </c>
      <c r="R47" s="591">
        <v>0</v>
      </c>
      <c r="S47" s="587">
        <f t="shared" si="6"/>
        <v>1</v>
      </c>
      <c r="T47" s="587">
        <f t="shared" si="7"/>
        <v>1</v>
      </c>
      <c r="U47" s="187"/>
      <c r="V47" s="187"/>
      <c r="Y47" s="186"/>
    </row>
    <row r="48" spans="1:25" s="93" customFormat="1" ht="102.75" customHeight="1" x14ac:dyDescent="0.25">
      <c r="A48" s="584">
        <v>30</v>
      </c>
      <c r="B48" s="589" t="s">
        <v>692</v>
      </c>
      <c r="C48" s="592">
        <v>11045.55681</v>
      </c>
      <c r="D48" s="592">
        <f t="shared" si="8"/>
        <v>11045.55681</v>
      </c>
      <c r="E48" s="592">
        <v>0</v>
      </c>
      <c r="F48" s="592">
        <v>0</v>
      </c>
      <c r="G48" s="592">
        <v>11045.55681</v>
      </c>
      <c r="H48" s="592">
        <v>0</v>
      </c>
      <c r="I48" s="592">
        <f>J48+K48+L48+M48</f>
        <v>11045.55681</v>
      </c>
      <c r="J48" s="592">
        <v>0</v>
      </c>
      <c r="K48" s="592">
        <v>0</v>
      </c>
      <c r="L48" s="592">
        <v>11045.55681</v>
      </c>
      <c r="M48" s="592">
        <v>0</v>
      </c>
      <c r="N48" s="592">
        <f>O48+P48+Q48+R48</f>
        <v>11045.55681</v>
      </c>
      <c r="O48" s="592">
        <v>0</v>
      </c>
      <c r="P48" s="592">
        <v>0</v>
      </c>
      <c r="Q48" s="592">
        <v>11045.55681</v>
      </c>
      <c r="R48" s="592">
        <v>0</v>
      </c>
      <c r="S48" s="587">
        <f t="shared" si="6"/>
        <v>1</v>
      </c>
      <c r="T48" s="587">
        <f t="shared" si="7"/>
        <v>1</v>
      </c>
      <c r="U48" s="187"/>
      <c r="V48" s="187"/>
      <c r="Y48" s="186"/>
    </row>
    <row r="49" spans="1:25" s="93" customFormat="1" ht="66" customHeight="1" x14ac:dyDescent="0.25">
      <c r="A49" s="584">
        <v>31</v>
      </c>
      <c r="B49" s="588" t="s">
        <v>693</v>
      </c>
      <c r="C49" s="591">
        <f t="shared" ref="C49:R49" si="23">C50+C52+C54+C55</f>
        <v>3045</v>
      </c>
      <c r="D49" s="591">
        <f t="shared" si="23"/>
        <v>3045</v>
      </c>
      <c r="E49" s="591">
        <f t="shared" si="23"/>
        <v>0</v>
      </c>
      <c r="F49" s="591">
        <f t="shared" si="23"/>
        <v>3000</v>
      </c>
      <c r="G49" s="591">
        <f t="shared" si="23"/>
        <v>0</v>
      </c>
      <c r="H49" s="591">
        <f t="shared" si="23"/>
        <v>45</v>
      </c>
      <c r="I49" s="591">
        <f t="shared" si="23"/>
        <v>1891.10916</v>
      </c>
      <c r="J49" s="591">
        <f t="shared" si="23"/>
        <v>0</v>
      </c>
      <c r="K49" s="591">
        <f t="shared" si="23"/>
        <v>1857.4491599999999</v>
      </c>
      <c r="L49" s="591">
        <f t="shared" si="23"/>
        <v>0</v>
      </c>
      <c r="M49" s="591">
        <f t="shared" si="23"/>
        <v>33.659999999999997</v>
      </c>
      <c r="N49" s="591">
        <f t="shared" si="23"/>
        <v>1891.10916</v>
      </c>
      <c r="O49" s="591">
        <f t="shared" si="23"/>
        <v>0</v>
      </c>
      <c r="P49" s="591">
        <f t="shared" si="23"/>
        <v>1857.4491599999999</v>
      </c>
      <c r="Q49" s="591">
        <f t="shared" si="23"/>
        <v>0</v>
      </c>
      <c r="R49" s="591">
        <f t="shared" si="23"/>
        <v>33.659999999999997</v>
      </c>
      <c r="S49" s="587">
        <f t="shared" si="6"/>
        <v>0.621</v>
      </c>
      <c r="T49" s="587">
        <f t="shared" si="7"/>
        <v>0.621</v>
      </c>
      <c r="U49" s="187"/>
      <c r="V49" s="187"/>
      <c r="Y49" s="186"/>
    </row>
    <row r="50" spans="1:25" s="93" customFormat="1" ht="99.75" customHeight="1" x14ac:dyDescent="0.25">
      <c r="A50" s="584">
        <v>32</v>
      </c>
      <c r="B50" s="588" t="s">
        <v>694</v>
      </c>
      <c r="C50" s="591">
        <f>C51</f>
        <v>1142.5508400000001</v>
      </c>
      <c r="D50" s="591">
        <f>D51</f>
        <v>1142.5508400000001</v>
      </c>
      <c r="E50" s="591">
        <f>E51</f>
        <v>0</v>
      </c>
      <c r="F50" s="591">
        <f>F51</f>
        <v>1142.5508400000001</v>
      </c>
      <c r="G50" s="591">
        <f t="shared" ref="G50:R50" si="24">G51</f>
        <v>0</v>
      </c>
      <c r="H50" s="591">
        <f t="shared" si="24"/>
        <v>0</v>
      </c>
      <c r="I50" s="591">
        <f t="shared" si="24"/>
        <v>0</v>
      </c>
      <c r="J50" s="591">
        <f t="shared" si="24"/>
        <v>0</v>
      </c>
      <c r="K50" s="591">
        <f t="shared" si="24"/>
        <v>0</v>
      </c>
      <c r="L50" s="591">
        <f t="shared" si="24"/>
        <v>0</v>
      </c>
      <c r="M50" s="591">
        <f t="shared" si="24"/>
        <v>0</v>
      </c>
      <c r="N50" s="591">
        <f t="shared" si="24"/>
        <v>0</v>
      </c>
      <c r="O50" s="591">
        <f t="shared" si="24"/>
        <v>0</v>
      </c>
      <c r="P50" s="591">
        <f t="shared" si="24"/>
        <v>0</v>
      </c>
      <c r="Q50" s="591">
        <f t="shared" si="24"/>
        <v>0</v>
      </c>
      <c r="R50" s="591">
        <f t="shared" si="24"/>
        <v>0</v>
      </c>
      <c r="S50" s="587">
        <f t="shared" si="6"/>
        <v>0</v>
      </c>
      <c r="T50" s="587">
        <f t="shared" si="7"/>
        <v>0</v>
      </c>
      <c r="U50" s="187"/>
      <c r="V50" s="187"/>
      <c r="Y50" s="186"/>
    </row>
    <row r="51" spans="1:25" s="93" customFormat="1" ht="15" customHeight="1" x14ac:dyDescent="0.25">
      <c r="A51" s="584">
        <v>33</v>
      </c>
      <c r="B51" s="589" t="s">
        <v>796</v>
      </c>
      <c r="C51" s="592">
        <v>1142.5508400000001</v>
      </c>
      <c r="D51" s="592">
        <f t="shared" si="8"/>
        <v>1142.5508400000001</v>
      </c>
      <c r="E51" s="592">
        <v>0</v>
      </c>
      <c r="F51" s="592">
        <v>1142.5508400000001</v>
      </c>
      <c r="G51" s="592">
        <v>0</v>
      </c>
      <c r="H51" s="592">
        <v>0</v>
      </c>
      <c r="I51" s="592">
        <f t="shared" ref="I51" si="25">J51+K51+L51+M51</f>
        <v>0</v>
      </c>
      <c r="J51" s="592">
        <v>0</v>
      </c>
      <c r="K51" s="592">
        <v>0</v>
      </c>
      <c r="L51" s="592">
        <v>0</v>
      </c>
      <c r="M51" s="592">
        <v>0</v>
      </c>
      <c r="N51" s="592">
        <f t="shared" ref="N51" si="26">O51+P51+Q51+R51</f>
        <v>0</v>
      </c>
      <c r="O51" s="592">
        <v>0</v>
      </c>
      <c r="P51" s="592">
        <v>0</v>
      </c>
      <c r="Q51" s="592">
        <v>0</v>
      </c>
      <c r="R51" s="592">
        <v>0</v>
      </c>
      <c r="S51" s="587">
        <f t="shared" si="6"/>
        <v>0</v>
      </c>
      <c r="T51" s="587">
        <f t="shared" si="7"/>
        <v>0</v>
      </c>
      <c r="U51" s="187"/>
      <c r="V51" s="187"/>
      <c r="Y51" s="186"/>
    </row>
    <row r="52" spans="1:25" s="93" customFormat="1" ht="66.75" customHeight="1" x14ac:dyDescent="0.25">
      <c r="A52" s="584">
        <v>34</v>
      </c>
      <c r="B52" s="588" t="s">
        <v>797</v>
      </c>
      <c r="C52" s="591">
        <f>C53</f>
        <v>429.57628999999997</v>
      </c>
      <c r="D52" s="591">
        <f>D53</f>
        <v>429.57628999999997</v>
      </c>
      <c r="E52" s="591">
        <f>E53</f>
        <v>0</v>
      </c>
      <c r="F52" s="591">
        <f>F53</f>
        <v>429.57628999999997</v>
      </c>
      <c r="G52" s="591">
        <f t="shared" ref="G52:J52" si="27">G53</f>
        <v>0</v>
      </c>
      <c r="H52" s="591">
        <f t="shared" si="27"/>
        <v>0</v>
      </c>
      <c r="I52" s="591">
        <f>I53</f>
        <v>429.57628999999997</v>
      </c>
      <c r="J52" s="591">
        <f t="shared" si="27"/>
        <v>0</v>
      </c>
      <c r="K52" s="591">
        <f>K53</f>
        <v>429.57628999999997</v>
      </c>
      <c r="L52" s="591">
        <f t="shared" ref="L52:O52" si="28">L53</f>
        <v>0</v>
      </c>
      <c r="M52" s="591">
        <f t="shared" si="28"/>
        <v>0</v>
      </c>
      <c r="N52" s="591">
        <f>N53</f>
        <v>429.57628999999997</v>
      </c>
      <c r="O52" s="591">
        <f t="shared" si="28"/>
        <v>0</v>
      </c>
      <c r="P52" s="591">
        <f>P53</f>
        <v>429.57628999999997</v>
      </c>
      <c r="Q52" s="591">
        <f t="shared" ref="Q52:R52" si="29">Q53</f>
        <v>0</v>
      </c>
      <c r="R52" s="591">
        <f t="shared" si="29"/>
        <v>0</v>
      </c>
      <c r="S52" s="587">
        <f t="shared" si="6"/>
        <v>1</v>
      </c>
      <c r="T52" s="587">
        <f t="shared" si="7"/>
        <v>1</v>
      </c>
      <c r="U52" s="187"/>
      <c r="V52" s="187"/>
      <c r="Y52" s="186"/>
    </row>
    <row r="53" spans="1:25" s="93" customFormat="1" ht="69" customHeight="1" x14ac:dyDescent="0.25">
      <c r="A53" s="584">
        <v>35</v>
      </c>
      <c r="B53" s="589" t="s">
        <v>695</v>
      </c>
      <c r="C53" s="592">
        <v>429.57628999999997</v>
      </c>
      <c r="D53" s="592">
        <f t="shared" ref="D53" si="30">E53+F53+G53+H53</f>
        <v>429.57628999999997</v>
      </c>
      <c r="E53" s="592">
        <v>0</v>
      </c>
      <c r="F53" s="592">
        <v>429.57628999999997</v>
      </c>
      <c r="G53" s="592">
        <v>0</v>
      </c>
      <c r="H53" s="592">
        <v>0</v>
      </c>
      <c r="I53" s="592">
        <f t="shared" ref="I53" si="31">J53+K53+L53+M53</f>
        <v>429.57628999999997</v>
      </c>
      <c r="J53" s="592">
        <v>0</v>
      </c>
      <c r="K53" s="592">
        <v>429.57628999999997</v>
      </c>
      <c r="L53" s="592">
        <v>0</v>
      </c>
      <c r="M53" s="592">
        <v>0</v>
      </c>
      <c r="N53" s="592">
        <f t="shared" ref="N53" si="32">O53+P53+Q53+R53</f>
        <v>429.57628999999997</v>
      </c>
      <c r="O53" s="592">
        <v>0</v>
      </c>
      <c r="P53" s="592">
        <v>429.57628999999997</v>
      </c>
      <c r="Q53" s="592">
        <v>0</v>
      </c>
      <c r="R53" s="592">
        <v>0</v>
      </c>
      <c r="S53" s="587">
        <f t="shared" si="6"/>
        <v>1</v>
      </c>
      <c r="T53" s="587">
        <f t="shared" si="7"/>
        <v>1</v>
      </c>
      <c r="U53" s="187"/>
      <c r="V53" s="187"/>
      <c r="Y53" s="186"/>
    </row>
    <row r="54" spans="1:25" s="93" customFormat="1" ht="68.25" customHeight="1" x14ac:dyDescent="0.25">
      <c r="A54" s="584">
        <v>36</v>
      </c>
      <c r="B54" s="588" t="s">
        <v>798</v>
      </c>
      <c r="C54" s="591">
        <v>1427.8728699999999</v>
      </c>
      <c r="D54" s="591">
        <f>E54+F54+G54+H54</f>
        <v>1427.8728699999999</v>
      </c>
      <c r="E54" s="591">
        <v>0</v>
      </c>
      <c r="F54" s="591">
        <f>F56</f>
        <v>1427.8728699999999</v>
      </c>
      <c r="G54" s="591">
        <v>0</v>
      </c>
      <c r="H54" s="591">
        <v>0</v>
      </c>
      <c r="I54" s="591">
        <f>J54+K54+L54+M54</f>
        <v>1427.8728699999999</v>
      </c>
      <c r="J54" s="591">
        <v>0</v>
      </c>
      <c r="K54" s="591">
        <f>K56</f>
        <v>1427.8728699999999</v>
      </c>
      <c r="L54" s="591">
        <v>0</v>
      </c>
      <c r="M54" s="591">
        <v>0</v>
      </c>
      <c r="N54" s="591">
        <f>O54+P54+Q54+R54</f>
        <v>1427.8728699999999</v>
      </c>
      <c r="O54" s="591">
        <v>0</v>
      </c>
      <c r="P54" s="591">
        <f>P56</f>
        <v>1427.8728699999999</v>
      </c>
      <c r="Q54" s="591">
        <v>0</v>
      </c>
      <c r="R54" s="591">
        <v>0</v>
      </c>
      <c r="S54" s="587">
        <f t="shared" si="6"/>
        <v>1</v>
      </c>
      <c r="T54" s="587">
        <f t="shared" si="7"/>
        <v>1</v>
      </c>
      <c r="U54" s="187"/>
      <c r="V54" s="187"/>
      <c r="Y54" s="186"/>
    </row>
    <row r="55" spans="1:25" s="93" customFormat="1" ht="69" customHeight="1" x14ac:dyDescent="0.25">
      <c r="A55" s="584">
        <v>37</v>
      </c>
      <c r="B55" s="588" t="s">
        <v>799</v>
      </c>
      <c r="C55" s="591">
        <v>45</v>
      </c>
      <c r="D55" s="591">
        <f>E55+F55+G55+H55</f>
        <v>45</v>
      </c>
      <c r="E55" s="591">
        <v>0</v>
      </c>
      <c r="F55" s="591">
        <v>0</v>
      </c>
      <c r="G55" s="591">
        <v>0</v>
      </c>
      <c r="H55" s="591">
        <f>H56</f>
        <v>45</v>
      </c>
      <c r="I55" s="591">
        <f>J55+K55+L55+M55</f>
        <v>33.659999999999997</v>
      </c>
      <c r="J55" s="591">
        <v>0</v>
      </c>
      <c r="K55" s="591">
        <v>0</v>
      </c>
      <c r="L55" s="591">
        <v>0</v>
      </c>
      <c r="M55" s="591">
        <f>M56</f>
        <v>33.659999999999997</v>
      </c>
      <c r="N55" s="591">
        <f>O55+P55+Q55+R55</f>
        <v>33.659999999999997</v>
      </c>
      <c r="O55" s="591">
        <v>0</v>
      </c>
      <c r="P55" s="591">
        <v>0</v>
      </c>
      <c r="Q55" s="591">
        <v>0</v>
      </c>
      <c r="R55" s="591">
        <f>R56</f>
        <v>33.659999999999997</v>
      </c>
      <c r="S55" s="587">
        <f t="shared" si="6"/>
        <v>0.748</v>
      </c>
      <c r="T55" s="587">
        <f t="shared" si="7"/>
        <v>0.748</v>
      </c>
      <c r="U55" s="187"/>
      <c r="V55" s="187"/>
      <c r="Y55" s="186"/>
    </row>
    <row r="56" spans="1:25" s="93" customFormat="1" ht="46.5" customHeight="1" x14ac:dyDescent="0.25">
      <c r="A56" s="584">
        <v>38</v>
      </c>
      <c r="B56" s="589" t="s">
        <v>729</v>
      </c>
      <c r="C56" s="592">
        <v>1472.8728699999999</v>
      </c>
      <c r="D56" s="592">
        <f t="shared" ref="D56" si="33">E56+F56+G56+H56</f>
        <v>1472.8728699999999</v>
      </c>
      <c r="E56" s="592">
        <v>0</v>
      </c>
      <c r="F56" s="592">
        <v>1427.8728699999999</v>
      </c>
      <c r="G56" s="592">
        <v>0</v>
      </c>
      <c r="H56" s="592">
        <v>45</v>
      </c>
      <c r="I56" s="592">
        <f t="shared" ref="I56" si="34">J56+K56+L56+M56</f>
        <v>1461.53287</v>
      </c>
      <c r="J56" s="592">
        <v>0</v>
      </c>
      <c r="K56" s="592">
        <v>1427.8728699999999</v>
      </c>
      <c r="L56" s="592">
        <v>0</v>
      </c>
      <c r="M56" s="592">
        <v>33.659999999999997</v>
      </c>
      <c r="N56" s="592">
        <f t="shared" ref="N56" si="35">O56+P56+Q56+R56</f>
        <v>1461.53287</v>
      </c>
      <c r="O56" s="592">
        <v>0</v>
      </c>
      <c r="P56" s="592">
        <v>1427.8728699999999</v>
      </c>
      <c r="Q56" s="592">
        <v>0</v>
      </c>
      <c r="R56" s="592">
        <v>33.659999999999997</v>
      </c>
      <c r="S56" s="587">
        <f t="shared" si="6"/>
        <v>0.99199999999999999</v>
      </c>
      <c r="T56" s="587">
        <f t="shared" si="7"/>
        <v>0.99199999999999999</v>
      </c>
      <c r="U56" s="187"/>
      <c r="V56" s="187"/>
      <c r="Y56" s="186"/>
    </row>
    <row r="57" spans="1:25" s="93" customFormat="1" ht="107.25" customHeight="1" x14ac:dyDescent="0.25">
      <c r="A57" s="584">
        <v>39</v>
      </c>
      <c r="B57" s="588" t="s">
        <v>696</v>
      </c>
      <c r="C57" s="591">
        <f>C58</f>
        <v>4500</v>
      </c>
      <c r="D57" s="591">
        <f>D58</f>
        <v>4500</v>
      </c>
      <c r="E57" s="591">
        <f>E58</f>
        <v>0</v>
      </c>
      <c r="F57" s="591">
        <f>F58</f>
        <v>4500</v>
      </c>
      <c r="G57" s="591">
        <f t="shared" ref="G57:J57" si="36">G58</f>
        <v>0</v>
      </c>
      <c r="H57" s="591">
        <f t="shared" si="36"/>
        <v>0</v>
      </c>
      <c r="I57" s="591">
        <f>I58</f>
        <v>3000</v>
      </c>
      <c r="J57" s="591">
        <f t="shared" si="36"/>
        <v>0</v>
      </c>
      <c r="K57" s="591">
        <f>K58</f>
        <v>3000</v>
      </c>
      <c r="L57" s="591">
        <f t="shared" ref="L57:O57" si="37">L58</f>
        <v>0</v>
      </c>
      <c r="M57" s="591">
        <f t="shared" si="37"/>
        <v>0</v>
      </c>
      <c r="N57" s="591">
        <f>N58</f>
        <v>3000</v>
      </c>
      <c r="O57" s="591">
        <f t="shared" si="37"/>
        <v>0</v>
      </c>
      <c r="P57" s="592">
        <f>P58</f>
        <v>3000</v>
      </c>
      <c r="Q57" s="591">
        <f t="shared" ref="Q57:R57" si="38">Q58</f>
        <v>0</v>
      </c>
      <c r="R57" s="591">
        <f t="shared" si="38"/>
        <v>0</v>
      </c>
      <c r="S57" s="587">
        <f t="shared" si="6"/>
        <v>0.66700000000000004</v>
      </c>
      <c r="T57" s="587">
        <f t="shared" si="7"/>
        <v>0.66700000000000004</v>
      </c>
      <c r="U57" s="187"/>
      <c r="V57" s="187"/>
      <c r="Y57" s="186"/>
    </row>
    <row r="58" spans="1:25" s="93" customFormat="1" ht="99" customHeight="1" x14ac:dyDescent="0.25">
      <c r="A58" s="584">
        <v>40</v>
      </c>
      <c r="B58" s="588" t="s">
        <v>697</v>
      </c>
      <c r="C58" s="591">
        <v>4500</v>
      </c>
      <c r="D58" s="591">
        <f t="shared" ref="D58:D59" si="39">E58+F58+G58+H58</f>
        <v>4500</v>
      </c>
      <c r="E58" s="591">
        <v>0</v>
      </c>
      <c r="F58" s="591">
        <f>C58</f>
        <v>4500</v>
      </c>
      <c r="G58" s="591">
        <v>0</v>
      </c>
      <c r="H58" s="591">
        <v>0</v>
      </c>
      <c r="I58" s="591">
        <f t="shared" ref="I58:I59" si="40">J58+K58+L58+M58</f>
        <v>3000</v>
      </c>
      <c r="J58" s="591">
        <v>0</v>
      </c>
      <c r="K58" s="591">
        <v>3000</v>
      </c>
      <c r="L58" s="591">
        <v>0</v>
      </c>
      <c r="M58" s="591">
        <v>0</v>
      </c>
      <c r="N58" s="591">
        <f t="shared" ref="N58:N59" si="41">O58+P58+Q58+R58</f>
        <v>3000</v>
      </c>
      <c r="O58" s="591">
        <v>0</v>
      </c>
      <c r="P58" s="591">
        <v>3000</v>
      </c>
      <c r="Q58" s="591">
        <v>0</v>
      </c>
      <c r="R58" s="591">
        <v>0</v>
      </c>
      <c r="S58" s="587">
        <f t="shared" si="6"/>
        <v>0.66700000000000004</v>
      </c>
      <c r="T58" s="587">
        <f t="shared" si="7"/>
        <v>0.66700000000000004</v>
      </c>
      <c r="U58" s="187"/>
      <c r="V58" s="187"/>
      <c r="Y58" s="186"/>
    </row>
    <row r="59" spans="1:25" s="93" customFormat="1" ht="66" customHeight="1" x14ac:dyDescent="0.25">
      <c r="A59" s="584">
        <v>41</v>
      </c>
      <c r="B59" s="588" t="s">
        <v>800</v>
      </c>
      <c r="C59" s="591">
        <v>0</v>
      </c>
      <c r="D59" s="591">
        <f t="shared" si="39"/>
        <v>0</v>
      </c>
      <c r="E59" s="591">
        <v>0</v>
      </c>
      <c r="F59" s="591">
        <v>0</v>
      </c>
      <c r="G59" s="591">
        <v>0</v>
      </c>
      <c r="H59" s="591">
        <v>0</v>
      </c>
      <c r="I59" s="591">
        <f t="shared" si="40"/>
        <v>0</v>
      </c>
      <c r="J59" s="591">
        <v>0</v>
      </c>
      <c r="K59" s="591">
        <v>0</v>
      </c>
      <c r="L59" s="591">
        <v>0</v>
      </c>
      <c r="M59" s="591">
        <v>0</v>
      </c>
      <c r="N59" s="591">
        <f t="shared" si="41"/>
        <v>0</v>
      </c>
      <c r="O59" s="591">
        <v>0</v>
      </c>
      <c r="P59" s="591">
        <v>0</v>
      </c>
      <c r="Q59" s="591">
        <v>0</v>
      </c>
      <c r="R59" s="591">
        <v>0</v>
      </c>
      <c r="S59" s="587">
        <v>0</v>
      </c>
      <c r="T59" s="587">
        <v>0</v>
      </c>
      <c r="U59" s="187"/>
      <c r="V59" s="187"/>
      <c r="Y59" s="186"/>
    </row>
    <row r="60" spans="1:25" x14ac:dyDescent="0.25">
      <c r="A60" s="584">
        <v>42</v>
      </c>
      <c r="B60" s="590" t="s">
        <v>69</v>
      </c>
      <c r="C60" s="591">
        <f t="shared" ref="C60:R60" si="42">C20+C38+C41+C46+C49+C57</f>
        <v>181133.78443</v>
      </c>
      <c r="D60" s="591">
        <f t="shared" si="42"/>
        <v>181133.78443</v>
      </c>
      <c r="E60" s="591">
        <f t="shared" si="42"/>
        <v>153542.54</v>
      </c>
      <c r="F60" s="591">
        <f t="shared" si="42"/>
        <v>16410.687620000001</v>
      </c>
      <c r="G60" s="591">
        <f t="shared" si="42"/>
        <v>11045.55681</v>
      </c>
      <c r="H60" s="591">
        <f t="shared" si="42"/>
        <v>135</v>
      </c>
      <c r="I60" s="591">
        <f t="shared" si="42"/>
        <v>174380.50797000001</v>
      </c>
      <c r="J60" s="591">
        <f t="shared" si="42"/>
        <v>149737.88956000001</v>
      </c>
      <c r="K60" s="591">
        <f t="shared" si="42"/>
        <v>13473.401599999999</v>
      </c>
      <c r="L60" s="591">
        <f t="shared" si="42"/>
        <v>11045.55681</v>
      </c>
      <c r="M60" s="591">
        <f t="shared" si="42"/>
        <v>123.66</v>
      </c>
      <c r="N60" s="591">
        <f t="shared" si="42"/>
        <v>174380.50797000001</v>
      </c>
      <c r="O60" s="591">
        <f t="shared" si="42"/>
        <v>149737.88956000001</v>
      </c>
      <c r="P60" s="591">
        <f t="shared" si="42"/>
        <v>13473.401599999999</v>
      </c>
      <c r="Q60" s="591">
        <f t="shared" si="42"/>
        <v>11045.55681</v>
      </c>
      <c r="R60" s="591">
        <f t="shared" si="42"/>
        <v>123.66</v>
      </c>
      <c r="S60" s="587">
        <f t="shared" ref="S60:S62" si="43">I60/D60*100%</f>
        <v>0.96299999999999997</v>
      </c>
      <c r="T60" s="587">
        <f t="shared" ref="T60:T62" si="44">N60/D60*100%</f>
        <v>0.96299999999999997</v>
      </c>
    </row>
    <row r="61" spans="1:25" x14ac:dyDescent="0.25">
      <c r="A61" s="584">
        <v>43</v>
      </c>
      <c r="B61" s="590" t="s">
        <v>70</v>
      </c>
      <c r="C61" s="586">
        <f>C59</f>
        <v>0</v>
      </c>
      <c r="D61" s="586">
        <f>D59</f>
        <v>0</v>
      </c>
      <c r="E61" s="586">
        <f t="shared" ref="E61:T62" si="45">E59</f>
        <v>0</v>
      </c>
      <c r="F61" s="586">
        <f t="shared" si="45"/>
        <v>0</v>
      </c>
      <c r="G61" s="586">
        <f t="shared" si="45"/>
        <v>0</v>
      </c>
      <c r="H61" s="586">
        <f t="shared" si="45"/>
        <v>0</v>
      </c>
      <c r="I61" s="586">
        <f t="shared" si="45"/>
        <v>0</v>
      </c>
      <c r="J61" s="586">
        <f t="shared" si="45"/>
        <v>0</v>
      </c>
      <c r="K61" s="586">
        <f t="shared" si="45"/>
        <v>0</v>
      </c>
      <c r="L61" s="586">
        <f t="shared" si="45"/>
        <v>0</v>
      </c>
      <c r="M61" s="586">
        <f t="shared" si="45"/>
        <v>0</v>
      </c>
      <c r="N61" s="586">
        <f t="shared" si="45"/>
        <v>0</v>
      </c>
      <c r="O61" s="586">
        <f t="shared" si="45"/>
        <v>0</v>
      </c>
      <c r="P61" s="586">
        <f t="shared" si="45"/>
        <v>0</v>
      </c>
      <c r="Q61" s="586">
        <f t="shared" si="45"/>
        <v>0</v>
      </c>
      <c r="R61" s="586">
        <f t="shared" si="45"/>
        <v>0</v>
      </c>
      <c r="S61" s="586">
        <f t="shared" si="45"/>
        <v>0</v>
      </c>
      <c r="T61" s="586">
        <f t="shared" si="45"/>
        <v>0</v>
      </c>
    </row>
    <row r="62" spans="1:25" ht="19.5" customHeight="1" x14ac:dyDescent="0.25">
      <c r="A62" s="584">
        <v>44</v>
      </c>
      <c r="B62" s="590" t="s">
        <v>71</v>
      </c>
      <c r="C62" s="591">
        <f>C60</f>
        <v>181133.78443</v>
      </c>
      <c r="D62" s="591">
        <f t="shared" ref="D62" si="46">D60</f>
        <v>181133.78443</v>
      </c>
      <c r="E62" s="591">
        <f t="shared" si="45"/>
        <v>153542.54</v>
      </c>
      <c r="F62" s="591">
        <f t="shared" si="45"/>
        <v>16410.687620000001</v>
      </c>
      <c r="G62" s="591">
        <f t="shared" si="45"/>
        <v>11045.55681</v>
      </c>
      <c r="H62" s="591">
        <f t="shared" si="45"/>
        <v>135</v>
      </c>
      <c r="I62" s="591">
        <f t="shared" si="45"/>
        <v>174380.50797000001</v>
      </c>
      <c r="J62" s="591">
        <f t="shared" si="45"/>
        <v>149737.88956000001</v>
      </c>
      <c r="K62" s="591">
        <f t="shared" si="45"/>
        <v>13473.401599999999</v>
      </c>
      <c r="L62" s="591">
        <f t="shared" si="45"/>
        <v>11045.55681</v>
      </c>
      <c r="M62" s="591">
        <f t="shared" si="45"/>
        <v>123.66</v>
      </c>
      <c r="N62" s="591">
        <f t="shared" si="45"/>
        <v>174380.50797000001</v>
      </c>
      <c r="O62" s="591">
        <f t="shared" si="45"/>
        <v>149737.88956000001</v>
      </c>
      <c r="P62" s="591">
        <f t="shared" si="45"/>
        <v>13473.401599999999</v>
      </c>
      <c r="Q62" s="591">
        <f t="shared" si="45"/>
        <v>11045.55681</v>
      </c>
      <c r="R62" s="591">
        <f t="shared" si="45"/>
        <v>123.66</v>
      </c>
      <c r="S62" s="587">
        <f t="shared" si="43"/>
        <v>0.96299999999999997</v>
      </c>
      <c r="T62" s="587">
        <f t="shared" si="44"/>
        <v>0.96299999999999997</v>
      </c>
    </row>
    <row r="63" spans="1:25" ht="15" customHeight="1" x14ac:dyDescent="0.25">
      <c r="B63" s="183"/>
      <c r="C63" s="189"/>
      <c r="D63" s="578"/>
      <c r="E63" s="578"/>
      <c r="F63" s="578"/>
      <c r="G63" s="190"/>
      <c r="H63" s="190"/>
      <c r="I63" s="190"/>
      <c r="J63" s="643"/>
      <c r="K63" s="643"/>
      <c r="L63" s="189"/>
      <c r="M63" s="189"/>
      <c r="N63" s="189"/>
      <c r="O63" s="189"/>
      <c r="P63" s="189"/>
      <c r="Q63" s="189"/>
      <c r="R63" s="189"/>
      <c r="S63" s="191"/>
      <c r="T63" s="191"/>
    </row>
    <row r="65" spans="1:25" s="323" customFormat="1" ht="12.75" x14ac:dyDescent="0.25">
      <c r="A65" s="72"/>
      <c r="B65" s="73"/>
      <c r="C65" s="72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2"/>
      <c r="O65" s="71"/>
      <c r="P65" s="71"/>
      <c r="Q65" s="71"/>
      <c r="R65" s="71"/>
      <c r="S65" s="71"/>
      <c r="T65" s="72"/>
      <c r="V65" s="324"/>
      <c r="W65" s="325"/>
      <c r="Y65" s="326"/>
    </row>
    <row r="66" spans="1:25" s="327" customFormat="1" x14ac:dyDescent="0.25">
      <c r="A66" s="114"/>
      <c r="B66" s="114"/>
      <c r="C66" s="114"/>
      <c r="D66" s="114"/>
      <c r="E66" s="114"/>
      <c r="F66" s="114"/>
      <c r="G66" s="114"/>
      <c r="H66" s="114"/>
      <c r="I66" s="115"/>
      <c r="J66" s="115"/>
      <c r="K66" s="115"/>
      <c r="L66" s="115"/>
      <c r="M66" s="115"/>
      <c r="N66" s="114"/>
      <c r="O66" s="114"/>
      <c r="P66" s="114"/>
      <c r="Q66" s="114"/>
      <c r="R66" s="114"/>
      <c r="S66" s="114"/>
      <c r="T66" s="114"/>
      <c r="Y66" s="328"/>
    </row>
    <row r="68" spans="1:25" s="573" customFormat="1" ht="11.25" x14ac:dyDescent="0.2">
      <c r="A68" s="329"/>
      <c r="B68" s="329"/>
      <c r="C68" s="329"/>
      <c r="D68" s="330"/>
      <c r="E68" s="330"/>
      <c r="F68" s="330"/>
      <c r="G68" s="330"/>
      <c r="H68" s="330"/>
      <c r="I68" s="329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Y68" s="581"/>
    </row>
    <row r="69" spans="1:25" s="574" customFormat="1" ht="11.25" x14ac:dyDescent="0.2">
      <c r="A69" s="192"/>
      <c r="B69" s="193"/>
      <c r="C69" s="192"/>
      <c r="D69" s="331"/>
      <c r="E69" s="331"/>
      <c r="F69" s="331"/>
      <c r="G69" s="331"/>
      <c r="H69" s="331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Y69" s="582"/>
    </row>
    <row r="70" spans="1:25" s="574" customFormat="1" ht="11.25" x14ac:dyDescent="0.2">
      <c r="A70" s="192"/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Y70" s="582"/>
    </row>
    <row r="71" spans="1:25" s="573" customFormat="1" ht="11.25" x14ac:dyDescent="0.2">
      <c r="A71" s="329"/>
      <c r="B71" s="329"/>
      <c r="C71" s="329"/>
      <c r="D71" s="329"/>
      <c r="E71" s="329"/>
      <c r="F71" s="329"/>
      <c r="G71" s="329"/>
      <c r="H71" s="329"/>
      <c r="I71" s="330"/>
      <c r="J71" s="330"/>
      <c r="K71" s="330"/>
      <c r="L71" s="330"/>
      <c r="M71" s="330"/>
      <c r="N71" s="329"/>
      <c r="O71" s="329"/>
      <c r="P71" s="329"/>
      <c r="Q71" s="329"/>
      <c r="R71" s="329"/>
      <c r="S71" s="329"/>
      <c r="T71" s="329"/>
      <c r="Y71" s="581"/>
    </row>
    <row r="72" spans="1:25" s="574" customFormat="1" ht="11.25" x14ac:dyDescent="0.2">
      <c r="A72" s="192"/>
      <c r="B72" s="193"/>
      <c r="C72" s="192"/>
      <c r="D72" s="192"/>
      <c r="E72" s="192"/>
      <c r="F72" s="192"/>
      <c r="G72" s="192"/>
      <c r="H72" s="192"/>
      <c r="I72" s="194"/>
      <c r="J72" s="194"/>
      <c r="K72" s="194"/>
      <c r="L72" s="194"/>
      <c r="M72" s="194"/>
      <c r="N72" s="192"/>
      <c r="O72" s="192"/>
      <c r="P72" s="192"/>
      <c r="Q72" s="192"/>
      <c r="R72" s="192"/>
      <c r="S72" s="192"/>
      <c r="T72" s="192"/>
      <c r="Y72" s="582"/>
    </row>
    <row r="73" spans="1:25" s="574" customFormat="1" ht="11.25" x14ac:dyDescent="0.2">
      <c r="A73" s="192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Y73" s="582"/>
    </row>
  </sheetData>
  <mergeCells count="27">
    <mergeCell ref="A14:A17"/>
    <mergeCell ref="B14:B17"/>
    <mergeCell ref="A7:T7"/>
    <mergeCell ref="A8:T8"/>
    <mergeCell ref="A9:T9"/>
    <mergeCell ref="A10:T10"/>
    <mergeCell ref="A11:T11"/>
    <mergeCell ref="C14:C17"/>
    <mergeCell ref="D14:R14"/>
    <mergeCell ref="S14:S17"/>
    <mergeCell ref="T14:T17"/>
    <mergeCell ref="D15:H15"/>
    <mergeCell ref="I15:M15"/>
    <mergeCell ref="N15:R15"/>
    <mergeCell ref="J63:K63"/>
    <mergeCell ref="D16:D17"/>
    <mergeCell ref="O16:R16"/>
    <mergeCell ref="R1:T1"/>
    <mergeCell ref="P2:T2"/>
    <mergeCell ref="P3:T3"/>
    <mergeCell ref="P4:T4"/>
    <mergeCell ref="P5:T5"/>
    <mergeCell ref="E16:H16"/>
    <mergeCell ref="I16:I17"/>
    <mergeCell ref="J16:M16"/>
    <mergeCell ref="N16:N17"/>
    <mergeCell ref="B12:N12"/>
  </mergeCells>
  <printOptions horizontalCentered="1"/>
  <pageMargins left="0" right="0" top="0.74803149606299213" bottom="0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9"/>
  <sheetViews>
    <sheetView view="pageBreakPreview" topLeftCell="A34" zoomScale="90" zoomScaleNormal="100" zoomScaleSheetLayoutView="90" workbookViewId="0">
      <selection activeCell="H55" sqref="H55"/>
    </sheetView>
  </sheetViews>
  <sheetFormatPr defaultColWidth="0" defaultRowHeight="12.75" x14ac:dyDescent="0.2"/>
  <cols>
    <col min="1" max="1" width="5.7109375" style="131" customWidth="1"/>
    <col min="2" max="2" width="25.42578125" style="131" customWidth="1"/>
    <col min="3" max="3" width="12.5703125" style="131" customWidth="1"/>
    <col min="4" max="4" width="13" style="131" customWidth="1"/>
    <col min="5" max="5" width="9.7109375" style="131" customWidth="1"/>
    <col min="6" max="6" width="13.28515625" style="131" customWidth="1"/>
    <col min="7" max="7" width="10.42578125" style="131" customWidth="1"/>
    <col min="8" max="8" width="10" style="131" customWidth="1"/>
    <col min="9" max="9" width="12.28515625" style="131" customWidth="1"/>
    <col min="10" max="10" width="11.42578125" style="131" customWidth="1"/>
    <col min="11" max="11" width="12.42578125" style="131" bestFit="1" customWidth="1"/>
    <col min="12" max="12" width="10.5703125" style="131" customWidth="1"/>
    <col min="13" max="13" width="9.7109375" style="131" customWidth="1"/>
    <col min="14" max="14" width="12.42578125" style="131" bestFit="1" customWidth="1"/>
    <col min="15" max="15" width="10" style="131" customWidth="1"/>
    <col min="16" max="16" width="12.42578125" style="131" bestFit="1" customWidth="1"/>
    <col min="17" max="17" width="10.5703125" style="131" customWidth="1"/>
    <col min="18" max="18" width="9.28515625" style="131" customWidth="1"/>
    <col min="19" max="231" width="9.140625" style="131" customWidth="1"/>
    <col min="232" max="232" width="39.85546875" style="131" customWidth="1"/>
    <col min="233" max="233" width="11.140625" style="131" customWidth="1"/>
    <col min="234" max="234" width="0" style="131" hidden="1" customWidth="1"/>
    <col min="235" max="235" width="9.5703125" style="131" customWidth="1"/>
    <col min="236" max="236" width="6.5703125" style="131" customWidth="1"/>
    <col min="237" max="16384" width="0" style="131" hidden="1"/>
  </cols>
  <sheetData>
    <row r="1" spans="1:20" ht="41.25" customHeight="1" x14ac:dyDescent="0.2">
      <c r="N1" s="611" t="s">
        <v>4</v>
      </c>
      <c r="O1" s="611"/>
      <c r="P1" s="611"/>
      <c r="Q1" s="611"/>
      <c r="R1" s="611"/>
      <c r="S1" s="611"/>
      <c r="T1" s="611"/>
    </row>
    <row r="3" spans="1:20" x14ac:dyDescent="0.2">
      <c r="A3" s="599" t="s">
        <v>8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</row>
    <row r="4" spans="1:20" x14ac:dyDescent="0.2">
      <c r="A4" s="599" t="s">
        <v>446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1:20" x14ac:dyDescent="0.2">
      <c r="A5" s="599" t="s">
        <v>5</v>
      </c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1:20" x14ac:dyDescent="0.2">
      <c r="A6" s="599" t="s">
        <v>734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1:20" x14ac:dyDescent="0.2">
      <c r="A7" s="612" t="s">
        <v>56</v>
      </c>
      <c r="B7" s="612"/>
      <c r="C7" s="612"/>
      <c r="D7" s="612"/>
      <c r="E7" s="612"/>
      <c r="F7" s="612"/>
      <c r="G7" s="612"/>
      <c r="H7" s="612"/>
      <c r="I7" s="612"/>
      <c r="J7" s="612"/>
      <c r="K7" s="612"/>
      <c r="L7" s="612"/>
      <c r="M7" s="612"/>
      <c r="N7" s="612"/>
      <c r="O7" s="612"/>
      <c r="P7" s="612"/>
      <c r="Q7" s="612"/>
      <c r="R7" s="612"/>
      <c r="S7" s="612"/>
      <c r="T7" s="612"/>
    </row>
    <row r="8" spans="1:20" x14ac:dyDescent="0.2">
      <c r="A8" s="659" t="s">
        <v>447</v>
      </c>
      <c r="B8" s="659"/>
      <c r="C8" s="659"/>
      <c r="D8" s="659"/>
      <c r="E8" s="659"/>
      <c r="F8" s="659"/>
      <c r="G8" s="659"/>
      <c r="H8" s="659"/>
      <c r="I8" s="659"/>
      <c r="J8" s="659"/>
      <c r="K8" s="659"/>
      <c r="L8" s="659"/>
      <c r="M8" s="659"/>
      <c r="N8" s="659"/>
      <c r="O8" s="659"/>
      <c r="P8" s="659"/>
      <c r="Q8" s="659"/>
      <c r="R8" s="659"/>
      <c r="S8" s="659"/>
      <c r="T8" s="659"/>
    </row>
    <row r="9" spans="1:20" s="1" customFormat="1" x14ac:dyDescent="0.25">
      <c r="A9" s="600" t="s">
        <v>22</v>
      </c>
      <c r="B9" s="610" t="s">
        <v>0</v>
      </c>
      <c r="C9" s="610" t="s">
        <v>570</v>
      </c>
      <c r="D9" s="613" t="s">
        <v>7</v>
      </c>
      <c r="E9" s="613"/>
      <c r="F9" s="613"/>
      <c r="G9" s="613"/>
      <c r="H9" s="613"/>
      <c r="I9" s="613"/>
      <c r="J9" s="613"/>
      <c r="K9" s="613"/>
      <c r="L9" s="613"/>
      <c r="M9" s="613"/>
      <c r="N9" s="613"/>
      <c r="O9" s="613"/>
      <c r="P9" s="613"/>
      <c r="Q9" s="613"/>
      <c r="R9" s="613"/>
      <c r="S9" s="613"/>
      <c r="T9" s="613"/>
    </row>
    <row r="10" spans="1:20" s="1" customFormat="1" x14ac:dyDescent="0.25">
      <c r="A10" s="601"/>
      <c r="B10" s="610"/>
      <c r="C10" s="610"/>
      <c r="D10" s="613" t="s">
        <v>260</v>
      </c>
      <c r="E10" s="613"/>
      <c r="F10" s="613"/>
      <c r="G10" s="613"/>
      <c r="H10" s="613"/>
      <c r="I10" s="610" t="s">
        <v>25</v>
      </c>
      <c r="J10" s="613"/>
      <c r="K10" s="613"/>
      <c r="L10" s="613"/>
      <c r="M10" s="613"/>
      <c r="N10" s="610" t="s">
        <v>24</v>
      </c>
      <c r="O10" s="613"/>
      <c r="P10" s="613"/>
      <c r="Q10" s="613"/>
      <c r="R10" s="613"/>
      <c r="S10" s="610" t="s">
        <v>261</v>
      </c>
      <c r="T10" s="610" t="s">
        <v>262</v>
      </c>
    </row>
    <row r="11" spans="1:20" s="1" customFormat="1" x14ac:dyDescent="0.25">
      <c r="A11" s="601"/>
      <c r="B11" s="610"/>
      <c r="C11" s="610"/>
      <c r="D11" s="613" t="s">
        <v>2</v>
      </c>
      <c r="E11" s="613" t="s">
        <v>12</v>
      </c>
      <c r="F11" s="613"/>
      <c r="G11" s="613"/>
      <c r="H11" s="613"/>
      <c r="I11" s="613" t="s">
        <v>2</v>
      </c>
      <c r="J11" s="613" t="s">
        <v>12</v>
      </c>
      <c r="K11" s="613"/>
      <c r="L11" s="613"/>
      <c r="M11" s="613"/>
      <c r="N11" s="613" t="s">
        <v>2</v>
      </c>
      <c r="O11" s="613" t="s">
        <v>12</v>
      </c>
      <c r="P11" s="613"/>
      <c r="Q11" s="613"/>
      <c r="R11" s="613"/>
      <c r="S11" s="610"/>
      <c r="T11" s="610"/>
    </row>
    <row r="12" spans="1:20" s="1" customFormat="1" ht="38.25" x14ac:dyDescent="0.25">
      <c r="A12" s="602"/>
      <c r="B12" s="610"/>
      <c r="C12" s="610"/>
      <c r="D12" s="613"/>
      <c r="E12" s="379" t="s">
        <v>3</v>
      </c>
      <c r="F12" s="379" t="s">
        <v>1</v>
      </c>
      <c r="G12" s="379" t="s">
        <v>13</v>
      </c>
      <c r="H12" s="379" t="s">
        <v>501</v>
      </c>
      <c r="I12" s="613"/>
      <c r="J12" s="379" t="s">
        <v>3</v>
      </c>
      <c r="K12" s="379" t="s">
        <v>1</v>
      </c>
      <c r="L12" s="379" t="s">
        <v>13</v>
      </c>
      <c r="M12" s="379" t="s">
        <v>501</v>
      </c>
      <c r="N12" s="613"/>
      <c r="O12" s="379" t="s">
        <v>3</v>
      </c>
      <c r="P12" s="379" t="s">
        <v>1</v>
      </c>
      <c r="Q12" s="379" t="s">
        <v>13</v>
      </c>
      <c r="R12" s="379" t="s">
        <v>501</v>
      </c>
      <c r="S12" s="610"/>
      <c r="T12" s="610"/>
    </row>
    <row r="13" spans="1:20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4">
        <v>20</v>
      </c>
    </row>
    <row r="14" spans="1:20" s="13" customFormat="1" ht="28.5" x14ac:dyDescent="0.25">
      <c r="A14" s="206"/>
      <c r="B14" s="207" t="s">
        <v>571</v>
      </c>
      <c r="C14" s="208">
        <f t="shared" ref="C14:R14" si="0">C16+C33</f>
        <v>5375.21</v>
      </c>
      <c r="D14" s="208">
        <f t="shared" si="0"/>
        <v>5375.21</v>
      </c>
      <c r="E14" s="208">
        <f t="shared" si="0"/>
        <v>0</v>
      </c>
      <c r="F14" s="208">
        <f t="shared" si="0"/>
        <v>5375.21</v>
      </c>
      <c r="G14" s="208">
        <f t="shared" si="0"/>
        <v>0</v>
      </c>
      <c r="H14" s="208">
        <f t="shared" si="0"/>
        <v>0</v>
      </c>
      <c r="I14" s="208">
        <f t="shared" si="0"/>
        <v>5053.2932099999998</v>
      </c>
      <c r="J14" s="208">
        <f t="shared" si="0"/>
        <v>0</v>
      </c>
      <c r="K14" s="208">
        <f t="shared" si="0"/>
        <v>5053.2932099999998</v>
      </c>
      <c r="L14" s="208">
        <f t="shared" si="0"/>
        <v>0</v>
      </c>
      <c r="M14" s="208">
        <f t="shared" si="0"/>
        <v>0</v>
      </c>
      <c r="N14" s="208">
        <f t="shared" si="0"/>
        <v>5390.6006500000003</v>
      </c>
      <c r="O14" s="208">
        <f t="shared" si="0"/>
        <v>0</v>
      </c>
      <c r="P14" s="208">
        <f t="shared" si="0"/>
        <v>5390.6006500000003</v>
      </c>
      <c r="Q14" s="208">
        <f t="shared" si="0"/>
        <v>0</v>
      </c>
      <c r="R14" s="208">
        <f t="shared" si="0"/>
        <v>0</v>
      </c>
      <c r="S14" s="209">
        <f>I14/D14</f>
        <v>0.94</v>
      </c>
      <c r="T14" s="209">
        <f>N14/D14</f>
        <v>1.0029999999999999</v>
      </c>
    </row>
    <row r="15" spans="1:20" ht="21" customHeight="1" x14ac:dyDescent="0.2">
      <c r="A15" s="622" t="s">
        <v>271</v>
      </c>
      <c r="B15" s="623"/>
      <c r="C15" s="623"/>
      <c r="D15" s="623"/>
      <c r="E15" s="623"/>
      <c r="F15" s="623"/>
      <c r="G15" s="623"/>
      <c r="H15" s="623"/>
      <c r="I15" s="623"/>
      <c r="J15" s="623"/>
      <c r="K15" s="623"/>
      <c r="L15" s="623"/>
      <c r="M15" s="623"/>
      <c r="N15" s="623"/>
      <c r="O15" s="623"/>
      <c r="P15" s="623"/>
      <c r="Q15" s="623"/>
      <c r="R15" s="623"/>
      <c r="S15" s="623"/>
      <c r="T15" s="624"/>
    </row>
    <row r="16" spans="1:20" s="10" customFormat="1" ht="38.25" customHeight="1" x14ac:dyDescent="0.25">
      <c r="A16" s="133"/>
      <c r="B16" s="53" t="s">
        <v>572</v>
      </c>
      <c r="C16" s="79">
        <f t="shared" ref="C16:R16" si="1">C17</f>
        <v>5265.96</v>
      </c>
      <c r="D16" s="79">
        <f t="shared" si="1"/>
        <v>5265.96</v>
      </c>
      <c r="E16" s="79">
        <f t="shared" si="1"/>
        <v>0</v>
      </c>
      <c r="F16" s="79">
        <f t="shared" si="1"/>
        <v>5265.96</v>
      </c>
      <c r="G16" s="79">
        <f t="shared" si="1"/>
        <v>0</v>
      </c>
      <c r="H16" s="79">
        <f t="shared" si="1"/>
        <v>0</v>
      </c>
      <c r="I16" s="79">
        <f>I17</f>
        <v>4994.2932099999998</v>
      </c>
      <c r="J16" s="79">
        <f t="shared" si="1"/>
        <v>0</v>
      </c>
      <c r="K16" s="79">
        <f t="shared" si="1"/>
        <v>4994.2932099999998</v>
      </c>
      <c r="L16" s="79">
        <f t="shared" si="1"/>
        <v>0</v>
      </c>
      <c r="M16" s="79">
        <f t="shared" si="1"/>
        <v>0</v>
      </c>
      <c r="N16" s="79">
        <f t="shared" si="1"/>
        <v>5331.6006500000003</v>
      </c>
      <c r="O16" s="79">
        <f t="shared" si="1"/>
        <v>0</v>
      </c>
      <c r="P16" s="79">
        <f t="shared" si="1"/>
        <v>5331.6006500000003</v>
      </c>
      <c r="Q16" s="79">
        <f t="shared" si="1"/>
        <v>0</v>
      </c>
      <c r="R16" s="361">
        <f t="shared" si="1"/>
        <v>0</v>
      </c>
      <c r="S16" s="362">
        <f>I16/D16</f>
        <v>0.94799999999999995</v>
      </c>
      <c r="T16" s="362">
        <f t="shared" ref="T16:T31" si="2">N16/D16</f>
        <v>1.012</v>
      </c>
    </row>
    <row r="17" spans="1:21" s="2" customFormat="1" ht="63.75" x14ac:dyDescent="0.2">
      <c r="A17" s="50" t="s">
        <v>14</v>
      </c>
      <c r="B17" s="51" t="s">
        <v>15</v>
      </c>
      <c r="C17" s="78">
        <f>C18+C20+C22+C24+C26+C28+C30</f>
        <v>5265.96</v>
      </c>
      <c r="D17" s="78">
        <f t="shared" ref="D17:R17" si="3">D18+D20+D22+D24+D26+D28+D30</f>
        <v>5265.96</v>
      </c>
      <c r="E17" s="78">
        <f t="shared" si="3"/>
        <v>0</v>
      </c>
      <c r="F17" s="78">
        <f t="shared" si="3"/>
        <v>5265.96</v>
      </c>
      <c r="G17" s="78">
        <f t="shared" si="3"/>
        <v>0</v>
      </c>
      <c r="H17" s="78">
        <f t="shared" si="3"/>
        <v>0</v>
      </c>
      <c r="I17" s="78">
        <f>I18+I20+I22+I24+I26+I28+I30</f>
        <v>4994.2932099999998</v>
      </c>
      <c r="J17" s="78">
        <f t="shared" si="3"/>
        <v>0</v>
      </c>
      <c r="K17" s="78">
        <f t="shared" si="3"/>
        <v>4994.2932099999998</v>
      </c>
      <c r="L17" s="78">
        <f t="shared" si="3"/>
        <v>0</v>
      </c>
      <c r="M17" s="78">
        <f t="shared" si="3"/>
        <v>0</v>
      </c>
      <c r="N17" s="78">
        <f t="shared" si="3"/>
        <v>5331.6006500000003</v>
      </c>
      <c r="O17" s="78">
        <f t="shared" si="3"/>
        <v>0</v>
      </c>
      <c r="P17" s="78">
        <f t="shared" si="3"/>
        <v>5331.6006500000003</v>
      </c>
      <c r="Q17" s="78">
        <f t="shared" si="3"/>
        <v>0</v>
      </c>
      <c r="R17" s="78">
        <f t="shared" si="3"/>
        <v>0</v>
      </c>
      <c r="S17" s="363">
        <f t="shared" ref="S17" si="4">I17/D17</f>
        <v>0.94799999999999995</v>
      </c>
      <c r="T17" s="363">
        <f t="shared" si="2"/>
        <v>1.012</v>
      </c>
    </row>
    <row r="18" spans="1:21" s="2" customFormat="1" ht="63.75" customHeight="1" x14ac:dyDescent="0.2">
      <c r="A18" s="210" t="s">
        <v>16</v>
      </c>
      <c r="B18" s="211" t="s">
        <v>448</v>
      </c>
      <c r="C18" s="212">
        <f>C19</f>
        <v>1000</v>
      </c>
      <c r="D18" s="212">
        <f t="shared" ref="D18:R20" si="5">D19</f>
        <v>1000</v>
      </c>
      <c r="E18" s="212">
        <f t="shared" si="5"/>
        <v>0</v>
      </c>
      <c r="F18" s="212">
        <f t="shared" si="5"/>
        <v>1000</v>
      </c>
      <c r="G18" s="212">
        <f t="shared" si="5"/>
        <v>0</v>
      </c>
      <c r="H18" s="212">
        <f t="shared" si="5"/>
        <v>0</v>
      </c>
      <c r="I18" s="212">
        <f t="shared" si="5"/>
        <v>925</v>
      </c>
      <c r="J18" s="212">
        <f t="shared" si="5"/>
        <v>0</v>
      </c>
      <c r="K18" s="212">
        <f t="shared" si="5"/>
        <v>925</v>
      </c>
      <c r="L18" s="212">
        <f t="shared" si="5"/>
        <v>0</v>
      </c>
      <c r="M18" s="212">
        <f t="shared" si="5"/>
        <v>0</v>
      </c>
      <c r="N18" s="212">
        <f t="shared" si="5"/>
        <v>925</v>
      </c>
      <c r="O18" s="212">
        <f t="shared" si="5"/>
        <v>0</v>
      </c>
      <c r="P18" s="212">
        <f t="shared" si="5"/>
        <v>925</v>
      </c>
      <c r="Q18" s="212">
        <f t="shared" si="5"/>
        <v>0</v>
      </c>
      <c r="R18" s="212">
        <f t="shared" si="5"/>
        <v>0</v>
      </c>
      <c r="S18" s="213">
        <f>I18/F18</f>
        <v>0.92500000000000004</v>
      </c>
      <c r="T18" s="213">
        <f t="shared" si="2"/>
        <v>0.92500000000000004</v>
      </c>
      <c r="U18" s="94"/>
    </row>
    <row r="19" spans="1:21" s="60" customFormat="1" ht="69" customHeight="1" x14ac:dyDescent="0.2">
      <c r="A19" s="55"/>
      <c r="B19" s="6" t="s">
        <v>17</v>
      </c>
      <c r="C19" s="32">
        <v>1000</v>
      </c>
      <c r="D19" s="32">
        <f>E19+F19+H19+G19</f>
        <v>1000</v>
      </c>
      <c r="E19" s="32">
        <v>0</v>
      </c>
      <c r="F19" s="32">
        <v>1000</v>
      </c>
      <c r="G19" s="32">
        <v>0</v>
      </c>
      <c r="H19" s="32">
        <v>0</v>
      </c>
      <c r="I19" s="32">
        <f>J19+K19+M19+L19</f>
        <v>925</v>
      </c>
      <c r="J19" s="32">
        <v>0</v>
      </c>
      <c r="K19" s="32">
        <v>925</v>
      </c>
      <c r="L19" s="32">
        <v>0</v>
      </c>
      <c r="M19" s="32">
        <v>0</v>
      </c>
      <c r="N19" s="32">
        <f>O19+P19+R19+Q19</f>
        <v>925</v>
      </c>
      <c r="O19" s="32">
        <v>0</v>
      </c>
      <c r="P19" s="32">
        <f>K19</f>
        <v>925</v>
      </c>
      <c r="Q19" s="32">
        <v>0</v>
      </c>
      <c r="R19" s="32">
        <v>0</v>
      </c>
      <c r="S19" s="76">
        <f>I19/D19</f>
        <v>0.92500000000000004</v>
      </c>
      <c r="T19" s="76">
        <f t="shared" si="2"/>
        <v>0.92500000000000004</v>
      </c>
      <c r="U19" s="94"/>
    </row>
    <row r="20" spans="1:21" s="2" customFormat="1" ht="82.5" customHeight="1" x14ac:dyDescent="0.2">
      <c r="A20" s="214" t="s">
        <v>62</v>
      </c>
      <c r="B20" s="211" t="s">
        <v>449</v>
      </c>
      <c r="C20" s="212">
        <f>C21</f>
        <v>1150</v>
      </c>
      <c r="D20" s="212">
        <f t="shared" ref="D20:R20" si="6">D21</f>
        <v>1150</v>
      </c>
      <c r="E20" s="212">
        <f t="shared" si="6"/>
        <v>0</v>
      </c>
      <c r="F20" s="212">
        <f t="shared" si="5"/>
        <v>1150</v>
      </c>
      <c r="G20" s="212">
        <f t="shared" si="6"/>
        <v>0</v>
      </c>
      <c r="H20" s="212">
        <f t="shared" si="6"/>
        <v>0</v>
      </c>
      <c r="I20" s="212">
        <f t="shared" si="6"/>
        <v>1150</v>
      </c>
      <c r="J20" s="212">
        <f t="shared" si="6"/>
        <v>0</v>
      </c>
      <c r="K20" s="212">
        <f t="shared" si="6"/>
        <v>1150</v>
      </c>
      <c r="L20" s="212">
        <f t="shared" si="6"/>
        <v>0</v>
      </c>
      <c r="M20" s="212">
        <f t="shared" si="6"/>
        <v>0</v>
      </c>
      <c r="N20" s="212">
        <f t="shared" si="6"/>
        <v>1462.8268800000001</v>
      </c>
      <c r="O20" s="212">
        <f t="shared" si="6"/>
        <v>0</v>
      </c>
      <c r="P20" s="212">
        <f t="shared" si="6"/>
        <v>1462.8268800000001</v>
      </c>
      <c r="Q20" s="212">
        <f t="shared" si="6"/>
        <v>0</v>
      </c>
      <c r="R20" s="212">
        <f t="shared" si="6"/>
        <v>0</v>
      </c>
      <c r="S20" s="213">
        <f>I20/F20</f>
        <v>1</v>
      </c>
      <c r="T20" s="213">
        <f t="shared" si="2"/>
        <v>1.272</v>
      </c>
      <c r="U20" s="94"/>
    </row>
    <row r="21" spans="1:21" ht="55.5" customHeight="1" x14ac:dyDescent="0.2">
      <c r="A21" s="5"/>
      <c r="B21" s="7" t="s">
        <v>450</v>
      </c>
      <c r="C21" s="32">
        <v>1150</v>
      </c>
      <c r="D21" s="32">
        <f>E21+F21+H21+G21</f>
        <v>1150</v>
      </c>
      <c r="E21" s="32">
        <v>0</v>
      </c>
      <c r="F21" s="32">
        <v>1150</v>
      </c>
      <c r="G21" s="32">
        <v>0</v>
      </c>
      <c r="H21" s="32">
        <v>0</v>
      </c>
      <c r="I21" s="32">
        <f>J21+K21+M21+L21</f>
        <v>1150</v>
      </c>
      <c r="J21" s="32">
        <v>0</v>
      </c>
      <c r="K21" s="32">
        <v>1150</v>
      </c>
      <c r="L21" s="32">
        <v>0</v>
      </c>
      <c r="M21" s="32">
        <v>0</v>
      </c>
      <c r="N21" s="32">
        <f>O21+P21+R21+Q21</f>
        <v>1462.8268800000001</v>
      </c>
      <c r="O21" s="32">
        <v>0</v>
      </c>
      <c r="P21" s="32">
        <f>K21+312.82688</f>
        <v>1462.8268800000001</v>
      </c>
      <c r="Q21" s="32">
        <v>0</v>
      </c>
      <c r="R21" s="32">
        <v>0</v>
      </c>
      <c r="S21" s="76">
        <f>I21/D21</f>
        <v>1</v>
      </c>
      <c r="T21" s="76">
        <f t="shared" si="2"/>
        <v>1.272</v>
      </c>
      <c r="U21" s="94"/>
    </row>
    <row r="22" spans="1:21" s="2" customFormat="1" ht="76.5" x14ac:dyDescent="0.2">
      <c r="A22" s="214" t="s">
        <v>410</v>
      </c>
      <c r="B22" s="211" t="s">
        <v>451</v>
      </c>
      <c r="C22" s="212">
        <f>C23</f>
        <v>825.96</v>
      </c>
      <c r="D22" s="212">
        <f t="shared" ref="D22:E22" si="7">D23</f>
        <v>825.96</v>
      </c>
      <c r="E22" s="212">
        <f t="shared" si="7"/>
        <v>0</v>
      </c>
      <c r="F22" s="212">
        <f>F23</f>
        <v>825.96</v>
      </c>
      <c r="G22" s="212">
        <f>G23</f>
        <v>0</v>
      </c>
      <c r="H22" s="212">
        <f t="shared" ref="H22:R22" si="8">H23</f>
        <v>0</v>
      </c>
      <c r="I22" s="212">
        <f t="shared" si="8"/>
        <v>641.67999999999995</v>
      </c>
      <c r="J22" s="212">
        <f t="shared" si="8"/>
        <v>0</v>
      </c>
      <c r="K22" s="212">
        <f t="shared" si="8"/>
        <v>641.67999999999995</v>
      </c>
      <c r="L22" s="212">
        <f t="shared" si="8"/>
        <v>0</v>
      </c>
      <c r="M22" s="212">
        <f t="shared" si="8"/>
        <v>0</v>
      </c>
      <c r="N22" s="212">
        <f t="shared" si="8"/>
        <v>641.67999999999995</v>
      </c>
      <c r="O22" s="212">
        <f t="shared" si="8"/>
        <v>0</v>
      </c>
      <c r="P22" s="212">
        <f t="shared" si="8"/>
        <v>641.67999999999995</v>
      </c>
      <c r="Q22" s="212">
        <f t="shared" si="8"/>
        <v>0</v>
      </c>
      <c r="R22" s="212">
        <f t="shared" si="8"/>
        <v>0</v>
      </c>
      <c r="S22" s="213">
        <f>I22/F22</f>
        <v>0.77700000000000002</v>
      </c>
      <c r="T22" s="213">
        <f t="shared" si="2"/>
        <v>0.77700000000000002</v>
      </c>
    </row>
    <row r="23" spans="1:21" s="2" customFormat="1" ht="51" x14ac:dyDescent="0.2">
      <c r="A23" s="5"/>
      <c r="B23" s="7" t="s">
        <v>452</v>
      </c>
      <c r="C23" s="32">
        <v>825.96</v>
      </c>
      <c r="D23" s="32">
        <f>E23+F23+H23+G23</f>
        <v>825.96</v>
      </c>
      <c r="E23" s="32">
        <v>0</v>
      </c>
      <c r="F23" s="32">
        <v>825.96</v>
      </c>
      <c r="G23" s="32">
        <v>0</v>
      </c>
      <c r="H23" s="32">
        <v>0</v>
      </c>
      <c r="I23" s="32">
        <f>J23+K23+M23+L23</f>
        <v>641.67999999999995</v>
      </c>
      <c r="J23" s="32">
        <v>0</v>
      </c>
      <c r="K23" s="32">
        <v>641.67999999999995</v>
      </c>
      <c r="L23" s="32">
        <v>0</v>
      </c>
      <c r="M23" s="32">
        <v>0</v>
      </c>
      <c r="N23" s="32">
        <f>O23+P23+R23+Q23</f>
        <v>641.67999999999995</v>
      </c>
      <c r="O23" s="32">
        <v>0</v>
      </c>
      <c r="P23" s="32">
        <f>K23</f>
        <v>641.67999999999995</v>
      </c>
      <c r="Q23" s="32">
        <v>0</v>
      </c>
      <c r="R23" s="32">
        <v>0</v>
      </c>
      <c r="S23" s="76">
        <f>I23/D23</f>
        <v>0.77700000000000002</v>
      </c>
      <c r="T23" s="76">
        <f t="shared" si="2"/>
        <v>0.77700000000000002</v>
      </c>
    </row>
    <row r="24" spans="1:21" s="2" customFormat="1" ht="84.75" customHeight="1" x14ac:dyDescent="0.2">
      <c r="A24" s="214" t="s">
        <v>453</v>
      </c>
      <c r="B24" s="211" t="s">
        <v>454</v>
      </c>
      <c r="C24" s="212">
        <f>C25</f>
        <v>40</v>
      </c>
      <c r="D24" s="212">
        <f t="shared" ref="D24:R24" si="9">D25</f>
        <v>40</v>
      </c>
      <c r="E24" s="212">
        <f t="shared" si="9"/>
        <v>0</v>
      </c>
      <c r="F24" s="212">
        <f t="shared" si="9"/>
        <v>40</v>
      </c>
      <c r="G24" s="212">
        <f t="shared" si="9"/>
        <v>0</v>
      </c>
      <c r="H24" s="212">
        <f t="shared" si="9"/>
        <v>0</v>
      </c>
      <c r="I24" s="212">
        <f t="shared" si="9"/>
        <v>27.613209999999999</v>
      </c>
      <c r="J24" s="212">
        <f t="shared" si="9"/>
        <v>0</v>
      </c>
      <c r="K24" s="212">
        <f t="shared" si="9"/>
        <v>27.613209999999999</v>
      </c>
      <c r="L24" s="212">
        <f t="shared" si="9"/>
        <v>0</v>
      </c>
      <c r="M24" s="212">
        <f t="shared" si="9"/>
        <v>0</v>
      </c>
      <c r="N24" s="212">
        <f t="shared" si="9"/>
        <v>27.613209999999999</v>
      </c>
      <c r="O24" s="212">
        <f t="shared" si="9"/>
        <v>0</v>
      </c>
      <c r="P24" s="212">
        <f t="shared" si="9"/>
        <v>27.613209999999999</v>
      </c>
      <c r="Q24" s="212">
        <f t="shared" si="9"/>
        <v>0</v>
      </c>
      <c r="R24" s="212">
        <f t="shared" si="9"/>
        <v>0</v>
      </c>
      <c r="S24" s="213">
        <f>I24/F24</f>
        <v>0.69</v>
      </c>
      <c r="T24" s="213">
        <f t="shared" si="2"/>
        <v>0.69</v>
      </c>
      <c r="U24" s="94"/>
    </row>
    <row r="25" spans="1:21" s="60" customFormat="1" ht="51" x14ac:dyDescent="0.2">
      <c r="A25" s="5"/>
      <c r="B25" s="7" t="s">
        <v>455</v>
      </c>
      <c r="C25" s="32">
        <v>40</v>
      </c>
      <c r="D25" s="32">
        <f>E25+F25+H25+G25</f>
        <v>40</v>
      </c>
      <c r="E25" s="32">
        <v>0</v>
      </c>
      <c r="F25" s="32">
        <v>40</v>
      </c>
      <c r="G25" s="32">
        <v>0</v>
      </c>
      <c r="H25" s="32">
        <v>0</v>
      </c>
      <c r="I25" s="32">
        <f>J25+K25+M25+L25</f>
        <v>27.613209999999999</v>
      </c>
      <c r="J25" s="32">
        <v>0</v>
      </c>
      <c r="K25" s="32">
        <v>27.613209999999999</v>
      </c>
      <c r="L25" s="32">
        <v>0</v>
      </c>
      <c r="M25" s="32">
        <v>0</v>
      </c>
      <c r="N25" s="32">
        <f>O25+P25+R25+Q25</f>
        <v>27.613209999999999</v>
      </c>
      <c r="O25" s="32">
        <v>0</v>
      </c>
      <c r="P25" s="32">
        <f>K25</f>
        <v>27.613209999999999</v>
      </c>
      <c r="Q25" s="32">
        <v>0</v>
      </c>
      <c r="R25" s="32">
        <v>0</v>
      </c>
      <c r="S25" s="76">
        <f>I25/D25</f>
        <v>0.69</v>
      </c>
      <c r="T25" s="76">
        <f t="shared" si="2"/>
        <v>0.69</v>
      </c>
      <c r="U25" s="94"/>
    </row>
    <row r="26" spans="1:21" s="2" customFormat="1" ht="98.25" customHeight="1" x14ac:dyDescent="0.2">
      <c r="A26" s="214" t="s">
        <v>456</v>
      </c>
      <c r="B26" s="211" t="s">
        <v>457</v>
      </c>
      <c r="C26" s="212">
        <f>C27</f>
        <v>250</v>
      </c>
      <c r="D26" s="212">
        <f t="shared" ref="D26:R30" si="10">D27</f>
        <v>250</v>
      </c>
      <c r="E26" s="212">
        <f t="shared" si="10"/>
        <v>0</v>
      </c>
      <c r="F26" s="212">
        <f t="shared" si="10"/>
        <v>250</v>
      </c>
      <c r="G26" s="212">
        <f t="shared" si="10"/>
        <v>0</v>
      </c>
      <c r="H26" s="212">
        <f t="shared" si="10"/>
        <v>0</v>
      </c>
      <c r="I26" s="212">
        <f t="shared" si="10"/>
        <v>250</v>
      </c>
      <c r="J26" s="212">
        <f t="shared" si="10"/>
        <v>0</v>
      </c>
      <c r="K26" s="212">
        <f t="shared" si="10"/>
        <v>250</v>
      </c>
      <c r="L26" s="212">
        <f t="shared" si="10"/>
        <v>0</v>
      </c>
      <c r="M26" s="212">
        <f t="shared" si="10"/>
        <v>0</v>
      </c>
      <c r="N26" s="212">
        <f t="shared" si="10"/>
        <v>274.48056000000003</v>
      </c>
      <c r="O26" s="212">
        <f t="shared" si="10"/>
        <v>0</v>
      </c>
      <c r="P26" s="212">
        <f t="shared" si="10"/>
        <v>274.48056000000003</v>
      </c>
      <c r="Q26" s="212">
        <f t="shared" si="10"/>
        <v>0</v>
      </c>
      <c r="R26" s="212">
        <f t="shared" si="10"/>
        <v>0</v>
      </c>
      <c r="S26" s="213">
        <f>I26/F26</f>
        <v>1</v>
      </c>
      <c r="T26" s="213">
        <f t="shared" si="2"/>
        <v>1.0980000000000001</v>
      </c>
    </row>
    <row r="27" spans="1:21" s="2" customFormat="1" ht="57.75" customHeight="1" x14ac:dyDescent="0.2">
      <c r="A27" s="5"/>
      <c r="B27" s="8" t="s">
        <v>458</v>
      </c>
      <c r="C27" s="32">
        <v>250</v>
      </c>
      <c r="D27" s="32">
        <f>E27+F27+H27+G27</f>
        <v>250</v>
      </c>
      <c r="E27" s="32">
        <v>0</v>
      </c>
      <c r="F27" s="32">
        <v>250</v>
      </c>
      <c r="G27" s="32">
        <v>0</v>
      </c>
      <c r="H27" s="32">
        <v>0</v>
      </c>
      <c r="I27" s="32">
        <f>J27+K27+M27+L27</f>
        <v>250</v>
      </c>
      <c r="J27" s="32">
        <v>0</v>
      </c>
      <c r="K27" s="32">
        <v>250</v>
      </c>
      <c r="L27" s="32">
        <v>0</v>
      </c>
      <c r="M27" s="32">
        <v>0</v>
      </c>
      <c r="N27" s="32">
        <f>O27+P27+R27+Q27</f>
        <v>274.48056000000003</v>
      </c>
      <c r="O27" s="32">
        <v>0</v>
      </c>
      <c r="P27" s="32">
        <f>K27+24.48056</f>
        <v>274.48056000000003</v>
      </c>
      <c r="Q27" s="32">
        <v>0</v>
      </c>
      <c r="R27" s="32">
        <v>0</v>
      </c>
      <c r="S27" s="76">
        <f>I27/D27</f>
        <v>1</v>
      </c>
      <c r="T27" s="76">
        <f t="shared" si="2"/>
        <v>1.0980000000000001</v>
      </c>
    </row>
    <row r="28" spans="1:21" s="2" customFormat="1" ht="76.5" x14ac:dyDescent="0.2">
      <c r="A28" s="214" t="s">
        <v>506</v>
      </c>
      <c r="B28" s="211" t="s">
        <v>507</v>
      </c>
      <c r="C28" s="212">
        <f>C29</f>
        <v>1500</v>
      </c>
      <c r="D28" s="212">
        <f t="shared" si="10"/>
        <v>1500</v>
      </c>
      <c r="E28" s="212">
        <f t="shared" si="10"/>
        <v>0</v>
      </c>
      <c r="F28" s="212">
        <f t="shared" si="10"/>
        <v>1500</v>
      </c>
      <c r="G28" s="212">
        <f>G29</f>
        <v>0</v>
      </c>
      <c r="H28" s="212">
        <f t="shared" si="10"/>
        <v>0</v>
      </c>
      <c r="I28" s="212">
        <f t="shared" si="10"/>
        <v>1500</v>
      </c>
      <c r="J28" s="212">
        <f t="shared" si="10"/>
        <v>0</v>
      </c>
      <c r="K28" s="212">
        <f t="shared" si="10"/>
        <v>1500</v>
      </c>
      <c r="L28" s="212">
        <f t="shared" si="10"/>
        <v>0</v>
      </c>
      <c r="M28" s="212">
        <f t="shared" si="10"/>
        <v>0</v>
      </c>
      <c r="N28" s="212">
        <f t="shared" si="10"/>
        <v>1500</v>
      </c>
      <c r="O28" s="212">
        <f t="shared" si="10"/>
        <v>0</v>
      </c>
      <c r="P28" s="212">
        <f t="shared" si="10"/>
        <v>1500</v>
      </c>
      <c r="Q28" s="212">
        <f t="shared" si="10"/>
        <v>0</v>
      </c>
      <c r="R28" s="212">
        <f t="shared" si="10"/>
        <v>0</v>
      </c>
      <c r="S28" s="213">
        <f>I28/F28</f>
        <v>1</v>
      </c>
      <c r="T28" s="213">
        <f t="shared" si="2"/>
        <v>1</v>
      </c>
    </row>
    <row r="29" spans="1:21" s="2" customFormat="1" ht="63.75" x14ac:dyDescent="0.2">
      <c r="A29" s="5"/>
      <c r="B29" s="8" t="s">
        <v>508</v>
      </c>
      <c r="C29" s="32">
        <v>1500</v>
      </c>
      <c r="D29" s="32">
        <f>E29+F29+H29+G29</f>
        <v>1500</v>
      </c>
      <c r="E29" s="32">
        <v>0</v>
      </c>
      <c r="F29" s="32">
        <v>1500</v>
      </c>
      <c r="G29" s="32">
        <v>0</v>
      </c>
      <c r="H29" s="32">
        <v>0</v>
      </c>
      <c r="I29" s="32">
        <f>J29+K29+M29+L29</f>
        <v>1500</v>
      </c>
      <c r="J29" s="32">
        <v>0</v>
      </c>
      <c r="K29" s="32">
        <v>1500</v>
      </c>
      <c r="L29" s="32">
        <v>0</v>
      </c>
      <c r="M29" s="32">
        <v>0</v>
      </c>
      <c r="N29" s="32">
        <f>O29+P29+R29+Q29</f>
        <v>1500</v>
      </c>
      <c r="O29" s="32">
        <v>0</v>
      </c>
      <c r="P29" s="32">
        <f>K29</f>
        <v>1500</v>
      </c>
      <c r="Q29" s="32">
        <v>0</v>
      </c>
      <c r="R29" s="32">
        <v>0</v>
      </c>
      <c r="S29" s="76">
        <f>I29/D29</f>
        <v>1</v>
      </c>
      <c r="T29" s="76">
        <f t="shared" si="2"/>
        <v>1</v>
      </c>
    </row>
    <row r="30" spans="1:21" s="2" customFormat="1" ht="112.5" customHeight="1" x14ac:dyDescent="0.2">
      <c r="A30" s="214" t="s">
        <v>573</v>
      </c>
      <c r="B30" s="211" t="s">
        <v>661</v>
      </c>
      <c r="C30" s="212">
        <f>C31</f>
        <v>500</v>
      </c>
      <c r="D30" s="212">
        <f t="shared" si="10"/>
        <v>500</v>
      </c>
      <c r="E30" s="212">
        <f t="shared" si="10"/>
        <v>0</v>
      </c>
      <c r="F30" s="212">
        <f t="shared" si="10"/>
        <v>500</v>
      </c>
      <c r="G30" s="212">
        <f>G31</f>
        <v>0</v>
      </c>
      <c r="H30" s="212">
        <f t="shared" si="10"/>
        <v>0</v>
      </c>
      <c r="I30" s="212">
        <f t="shared" si="10"/>
        <v>500</v>
      </c>
      <c r="J30" s="212">
        <f t="shared" si="10"/>
        <v>0</v>
      </c>
      <c r="K30" s="212">
        <f t="shared" si="10"/>
        <v>500</v>
      </c>
      <c r="L30" s="212">
        <f t="shared" si="10"/>
        <v>0</v>
      </c>
      <c r="M30" s="212">
        <f t="shared" si="10"/>
        <v>0</v>
      </c>
      <c r="N30" s="212">
        <f t="shared" si="10"/>
        <v>500</v>
      </c>
      <c r="O30" s="212">
        <f t="shared" si="10"/>
        <v>0</v>
      </c>
      <c r="P30" s="212">
        <f t="shared" si="10"/>
        <v>500</v>
      </c>
      <c r="Q30" s="212">
        <f t="shared" si="10"/>
        <v>0</v>
      </c>
      <c r="R30" s="212">
        <f t="shared" si="10"/>
        <v>0</v>
      </c>
      <c r="S30" s="213">
        <f>I30/F30</f>
        <v>1</v>
      </c>
      <c r="T30" s="213">
        <f t="shared" si="2"/>
        <v>1</v>
      </c>
    </row>
    <row r="31" spans="1:21" s="2" customFormat="1" ht="99" customHeight="1" x14ac:dyDescent="0.2">
      <c r="A31" s="5"/>
      <c r="B31" s="8" t="s">
        <v>662</v>
      </c>
      <c r="C31" s="32">
        <v>500</v>
      </c>
      <c r="D31" s="32">
        <f>E31+F31+H31+G31</f>
        <v>500</v>
      </c>
      <c r="E31" s="32">
        <v>0</v>
      </c>
      <c r="F31" s="32">
        <v>500</v>
      </c>
      <c r="G31" s="32">
        <v>0</v>
      </c>
      <c r="H31" s="32">
        <v>0</v>
      </c>
      <c r="I31" s="32">
        <f>J31+K31+M31+L31</f>
        <v>500</v>
      </c>
      <c r="J31" s="32">
        <v>0</v>
      </c>
      <c r="K31" s="32">
        <v>500</v>
      </c>
      <c r="L31" s="32">
        <v>0</v>
      </c>
      <c r="M31" s="32">
        <v>0</v>
      </c>
      <c r="N31" s="32">
        <f>O31+P31+R31+Q31</f>
        <v>500</v>
      </c>
      <c r="O31" s="32">
        <v>0</v>
      </c>
      <c r="P31" s="32">
        <f>K31</f>
        <v>500</v>
      </c>
      <c r="Q31" s="32">
        <v>0</v>
      </c>
      <c r="R31" s="32">
        <v>0</v>
      </c>
      <c r="S31" s="76">
        <f>I31/D31</f>
        <v>1</v>
      </c>
      <c r="T31" s="76">
        <f t="shared" si="2"/>
        <v>1</v>
      </c>
    </row>
    <row r="32" spans="1:21" ht="25.5" customHeight="1" x14ac:dyDescent="0.2">
      <c r="A32" s="622" t="s">
        <v>459</v>
      </c>
      <c r="B32" s="623"/>
      <c r="C32" s="623"/>
      <c r="D32" s="623"/>
      <c r="E32" s="623"/>
      <c r="F32" s="623"/>
      <c r="G32" s="623"/>
      <c r="H32" s="623"/>
      <c r="I32" s="623"/>
      <c r="J32" s="623"/>
      <c r="K32" s="623"/>
      <c r="L32" s="623"/>
      <c r="M32" s="623"/>
      <c r="N32" s="623"/>
      <c r="O32" s="623"/>
      <c r="P32" s="623"/>
      <c r="Q32" s="623"/>
      <c r="R32" s="623"/>
      <c r="S32" s="623"/>
      <c r="T32" s="624"/>
    </row>
    <row r="33" spans="1:20" s="10" customFormat="1" ht="25.5" x14ac:dyDescent="0.25">
      <c r="A33" s="133"/>
      <c r="B33" s="53" t="s">
        <v>574</v>
      </c>
      <c r="C33" s="79">
        <f t="shared" ref="C33:R33" si="11">C34</f>
        <v>109.25</v>
      </c>
      <c r="D33" s="79">
        <f t="shared" si="11"/>
        <v>109.25</v>
      </c>
      <c r="E33" s="79">
        <f t="shared" si="11"/>
        <v>0</v>
      </c>
      <c r="F33" s="79">
        <f t="shared" si="11"/>
        <v>109.25</v>
      </c>
      <c r="G33" s="79">
        <f t="shared" si="11"/>
        <v>0</v>
      </c>
      <c r="H33" s="79">
        <f t="shared" si="11"/>
        <v>0</v>
      </c>
      <c r="I33" s="79">
        <f t="shared" si="11"/>
        <v>59</v>
      </c>
      <c r="J33" s="79">
        <f t="shared" si="11"/>
        <v>0</v>
      </c>
      <c r="K33" s="79">
        <f t="shared" si="11"/>
        <v>59</v>
      </c>
      <c r="L33" s="79">
        <f t="shared" si="11"/>
        <v>0</v>
      </c>
      <c r="M33" s="79">
        <f t="shared" si="11"/>
        <v>0</v>
      </c>
      <c r="N33" s="79">
        <f t="shared" si="11"/>
        <v>59</v>
      </c>
      <c r="O33" s="79">
        <f t="shared" si="11"/>
        <v>0</v>
      </c>
      <c r="P33" s="79">
        <f t="shared" si="11"/>
        <v>59</v>
      </c>
      <c r="Q33" s="79">
        <f t="shared" si="11"/>
        <v>0</v>
      </c>
      <c r="R33" s="79">
        <f t="shared" si="11"/>
        <v>0</v>
      </c>
      <c r="S33" s="77">
        <f>I33/D33</f>
        <v>0.54</v>
      </c>
      <c r="T33" s="77">
        <f>N33/D33</f>
        <v>0.54</v>
      </c>
    </row>
    <row r="34" spans="1:20" ht="63.75" x14ac:dyDescent="0.2">
      <c r="A34" s="50" t="s">
        <v>80</v>
      </c>
      <c r="B34" s="52" t="s">
        <v>460</v>
      </c>
      <c r="C34" s="78">
        <f>C35+C37</f>
        <v>109.25</v>
      </c>
      <c r="D34" s="78">
        <f t="shared" ref="D34:R34" si="12">D35+D37</f>
        <v>109.25</v>
      </c>
      <c r="E34" s="78">
        <f t="shared" si="12"/>
        <v>0</v>
      </c>
      <c r="F34" s="78">
        <f t="shared" si="12"/>
        <v>109.25</v>
      </c>
      <c r="G34" s="78">
        <f t="shared" si="12"/>
        <v>0</v>
      </c>
      <c r="H34" s="78">
        <f t="shared" si="12"/>
        <v>0</v>
      </c>
      <c r="I34" s="78">
        <f t="shared" si="12"/>
        <v>59</v>
      </c>
      <c r="J34" s="78">
        <f t="shared" si="12"/>
        <v>0</v>
      </c>
      <c r="K34" s="78">
        <f t="shared" si="12"/>
        <v>59</v>
      </c>
      <c r="L34" s="78">
        <f t="shared" si="12"/>
        <v>0</v>
      </c>
      <c r="M34" s="78">
        <f t="shared" si="12"/>
        <v>0</v>
      </c>
      <c r="N34" s="78">
        <f t="shared" si="12"/>
        <v>59</v>
      </c>
      <c r="O34" s="78">
        <f t="shared" si="12"/>
        <v>0</v>
      </c>
      <c r="P34" s="78">
        <f t="shared" si="12"/>
        <v>59</v>
      </c>
      <c r="Q34" s="78">
        <f t="shared" si="12"/>
        <v>0</v>
      </c>
      <c r="R34" s="78">
        <f t="shared" si="12"/>
        <v>0</v>
      </c>
      <c r="S34" s="75">
        <f>I34/D34</f>
        <v>0.54</v>
      </c>
      <c r="T34" s="75">
        <f>N34/D34</f>
        <v>0.54</v>
      </c>
    </row>
    <row r="35" spans="1:20" ht="51" x14ac:dyDescent="0.2">
      <c r="A35" s="210" t="s">
        <v>86</v>
      </c>
      <c r="B35" s="215" t="s">
        <v>461</v>
      </c>
      <c r="C35" s="212">
        <f>C36</f>
        <v>100</v>
      </c>
      <c r="D35" s="212">
        <f t="shared" ref="D35:R35" si="13">D36</f>
        <v>100</v>
      </c>
      <c r="E35" s="212">
        <f t="shared" si="13"/>
        <v>0</v>
      </c>
      <c r="F35" s="212">
        <f t="shared" si="13"/>
        <v>100</v>
      </c>
      <c r="G35" s="212">
        <f t="shared" si="13"/>
        <v>0</v>
      </c>
      <c r="H35" s="212">
        <f t="shared" si="13"/>
        <v>0</v>
      </c>
      <c r="I35" s="212">
        <f t="shared" si="13"/>
        <v>50</v>
      </c>
      <c r="J35" s="212">
        <f t="shared" si="13"/>
        <v>0</v>
      </c>
      <c r="K35" s="212">
        <f t="shared" si="13"/>
        <v>50</v>
      </c>
      <c r="L35" s="212">
        <f t="shared" si="13"/>
        <v>0</v>
      </c>
      <c r="M35" s="212">
        <f t="shared" si="13"/>
        <v>0</v>
      </c>
      <c r="N35" s="212">
        <f t="shared" si="13"/>
        <v>50</v>
      </c>
      <c r="O35" s="212">
        <f t="shared" si="13"/>
        <v>0</v>
      </c>
      <c r="P35" s="212">
        <f t="shared" si="13"/>
        <v>50</v>
      </c>
      <c r="Q35" s="212">
        <f t="shared" si="13"/>
        <v>0</v>
      </c>
      <c r="R35" s="212">
        <f t="shared" si="13"/>
        <v>0</v>
      </c>
      <c r="S35" s="213">
        <f>I35/F35</f>
        <v>0.5</v>
      </c>
      <c r="T35" s="213">
        <f t="shared" ref="T35:T38" si="14">N35/D35</f>
        <v>0.5</v>
      </c>
    </row>
    <row r="36" spans="1:20" ht="38.25" x14ac:dyDescent="0.2">
      <c r="A36" s="382"/>
      <c r="B36" s="7" t="s">
        <v>278</v>
      </c>
      <c r="C36" s="32">
        <v>100</v>
      </c>
      <c r="D36" s="32">
        <f>E36+F36+H36+G36</f>
        <v>100</v>
      </c>
      <c r="E36" s="32">
        <v>0</v>
      </c>
      <c r="F36" s="32">
        <v>100</v>
      </c>
      <c r="G36" s="32">
        <v>0</v>
      </c>
      <c r="H36" s="32">
        <v>0</v>
      </c>
      <c r="I36" s="32">
        <f>J36+K36+M36+L36</f>
        <v>50</v>
      </c>
      <c r="J36" s="32">
        <v>0</v>
      </c>
      <c r="K36" s="32">
        <f>(50+30+20)-50</f>
        <v>50</v>
      </c>
      <c r="L36" s="32">
        <v>0</v>
      </c>
      <c r="M36" s="32">
        <v>0</v>
      </c>
      <c r="N36" s="32">
        <f>O36+P36+R36+Q36</f>
        <v>50</v>
      </c>
      <c r="O36" s="32">
        <v>0</v>
      </c>
      <c r="P36" s="32">
        <f>K36</f>
        <v>50</v>
      </c>
      <c r="Q36" s="32">
        <v>0</v>
      </c>
      <c r="R36" s="32">
        <v>0</v>
      </c>
      <c r="S36" s="76">
        <f>I36/D36</f>
        <v>0.5</v>
      </c>
      <c r="T36" s="76">
        <f t="shared" si="14"/>
        <v>0.5</v>
      </c>
    </row>
    <row r="37" spans="1:20" ht="25.5" x14ac:dyDescent="0.2">
      <c r="A37" s="210" t="s">
        <v>313</v>
      </c>
      <c r="B37" s="211" t="s">
        <v>397</v>
      </c>
      <c r="C37" s="212">
        <f>C38</f>
        <v>9.25</v>
      </c>
      <c r="D37" s="212">
        <f t="shared" ref="D37:R37" si="15">D38</f>
        <v>9.25</v>
      </c>
      <c r="E37" s="212">
        <f t="shared" si="15"/>
        <v>0</v>
      </c>
      <c r="F37" s="212">
        <f t="shared" si="15"/>
        <v>9.25</v>
      </c>
      <c r="G37" s="212">
        <f t="shared" si="15"/>
        <v>0</v>
      </c>
      <c r="H37" s="212">
        <f t="shared" si="15"/>
        <v>0</v>
      </c>
      <c r="I37" s="212">
        <f t="shared" si="15"/>
        <v>9</v>
      </c>
      <c r="J37" s="212">
        <f t="shared" si="15"/>
        <v>0</v>
      </c>
      <c r="K37" s="212">
        <f t="shared" si="15"/>
        <v>9</v>
      </c>
      <c r="L37" s="212">
        <f t="shared" si="15"/>
        <v>0</v>
      </c>
      <c r="M37" s="212">
        <f t="shared" si="15"/>
        <v>0</v>
      </c>
      <c r="N37" s="212">
        <f t="shared" si="15"/>
        <v>9</v>
      </c>
      <c r="O37" s="212">
        <f t="shared" si="15"/>
        <v>0</v>
      </c>
      <c r="P37" s="212">
        <f t="shared" si="15"/>
        <v>9</v>
      </c>
      <c r="Q37" s="212">
        <f t="shared" si="15"/>
        <v>0</v>
      </c>
      <c r="R37" s="212">
        <f t="shared" si="15"/>
        <v>0</v>
      </c>
      <c r="S37" s="213">
        <f>I37/F37</f>
        <v>0.97299999999999998</v>
      </c>
      <c r="T37" s="213">
        <f t="shared" si="14"/>
        <v>0.97299999999999998</v>
      </c>
    </row>
    <row r="38" spans="1:20" ht="38.25" x14ac:dyDescent="0.2">
      <c r="A38" s="382"/>
      <c r="B38" s="7" t="s">
        <v>398</v>
      </c>
      <c r="C38" s="32">
        <v>9.25</v>
      </c>
      <c r="D38" s="32">
        <f>E38+F38+H38+G38</f>
        <v>9.25</v>
      </c>
      <c r="E38" s="32">
        <v>0</v>
      </c>
      <c r="F38" s="32">
        <v>9.25</v>
      </c>
      <c r="G38" s="32">
        <v>0</v>
      </c>
      <c r="H38" s="32">
        <v>0</v>
      </c>
      <c r="I38" s="32">
        <f>J38+K38+M38+L38</f>
        <v>9</v>
      </c>
      <c r="J38" s="32">
        <v>0</v>
      </c>
      <c r="K38" s="32">
        <v>9</v>
      </c>
      <c r="L38" s="32">
        <v>0</v>
      </c>
      <c r="M38" s="32">
        <v>0</v>
      </c>
      <c r="N38" s="32">
        <f>O38+P38+R38+Q38</f>
        <v>9</v>
      </c>
      <c r="O38" s="32">
        <v>0</v>
      </c>
      <c r="P38" s="32">
        <v>9</v>
      </c>
      <c r="Q38" s="32">
        <v>0</v>
      </c>
      <c r="R38" s="32">
        <v>0</v>
      </c>
      <c r="S38" s="76">
        <f>I38/D38</f>
        <v>0.97299999999999998</v>
      </c>
      <c r="T38" s="76">
        <f t="shared" si="14"/>
        <v>0.97299999999999998</v>
      </c>
    </row>
    <row r="39" spans="1:20" x14ac:dyDescent="0.2">
      <c r="B39" s="131" t="s">
        <v>575</v>
      </c>
      <c r="C39" s="29"/>
    </row>
    <row r="41" spans="1:20" x14ac:dyDescent="0.2">
      <c r="B41" s="131" t="str">
        <f t="shared" ref="B41:T41" si="16">B14</f>
        <v>Всего по Программе,
в том числе:</v>
      </c>
      <c r="C41" s="57"/>
      <c r="D41" s="57"/>
      <c r="E41" s="57"/>
      <c r="F41" s="57"/>
      <c r="G41" s="57"/>
      <c r="H41" s="57"/>
      <c r="I41" s="57">
        <f>I14</f>
        <v>5053.2932099999998</v>
      </c>
      <c r="J41" s="57">
        <f>J14</f>
        <v>0</v>
      </c>
      <c r="K41" s="57">
        <f t="shared" ref="K41:M41" si="17">K14</f>
        <v>5053.2932099999998</v>
      </c>
      <c r="L41" s="57">
        <f t="shared" si="17"/>
        <v>0</v>
      </c>
      <c r="M41" s="57">
        <f t="shared" si="17"/>
        <v>0</v>
      </c>
      <c r="N41" s="57"/>
      <c r="O41" s="57"/>
      <c r="P41" s="57"/>
      <c r="Q41" s="57"/>
      <c r="R41" s="57"/>
      <c r="S41" s="216">
        <f>S14</f>
        <v>0.94</v>
      </c>
      <c r="T41" s="216">
        <f t="shared" si="16"/>
        <v>1.0029999999999999</v>
      </c>
    </row>
    <row r="43" spans="1:20" s="72" customFormat="1" ht="51" x14ac:dyDescent="0.25">
      <c r="B43" s="73" t="s">
        <v>423</v>
      </c>
      <c r="C43" s="71"/>
      <c r="D43" s="71"/>
      <c r="E43" s="71"/>
      <c r="F43" s="71"/>
      <c r="G43" s="71"/>
      <c r="H43" s="71"/>
      <c r="I43" s="71">
        <f>J43+K43+L43+M43</f>
        <v>5053.2932099999998</v>
      </c>
      <c r="J43" s="71"/>
      <c r="K43" s="71">
        <v>5053.2932099999998</v>
      </c>
      <c r="L43" s="71"/>
      <c r="M43" s="71"/>
      <c r="N43" s="71"/>
      <c r="O43" s="71"/>
      <c r="P43" s="71"/>
      <c r="Q43" s="71"/>
      <c r="R43" s="71"/>
      <c r="S43" s="71"/>
      <c r="T43" s="71"/>
    </row>
    <row r="45" spans="1:20" x14ac:dyDescent="0.2">
      <c r="B45" s="131" t="s">
        <v>444</v>
      </c>
      <c r="I45" s="57">
        <f>I41-I43</f>
        <v>0</v>
      </c>
    </row>
    <row r="49" spans="9:9" x14ac:dyDescent="0.2">
      <c r="I49" s="384"/>
    </row>
  </sheetData>
  <mergeCells count="24">
    <mergeCell ref="N10:R10"/>
    <mergeCell ref="A6:T6"/>
    <mergeCell ref="A7:T7"/>
    <mergeCell ref="N1:T1"/>
    <mergeCell ref="A3:T3"/>
    <mergeCell ref="A4:T4"/>
    <mergeCell ref="A5:T5"/>
    <mergeCell ref="A8:T8"/>
    <mergeCell ref="A15:T15"/>
    <mergeCell ref="A32:T32"/>
    <mergeCell ref="S10:S12"/>
    <mergeCell ref="T10:T12"/>
    <mergeCell ref="D11:D12"/>
    <mergeCell ref="E11:H11"/>
    <mergeCell ref="I11:I12"/>
    <mergeCell ref="J11:M11"/>
    <mergeCell ref="N11:N12"/>
    <mergeCell ref="O11:R11"/>
    <mergeCell ref="A9:A12"/>
    <mergeCell ref="B9:B12"/>
    <mergeCell ref="C9:C12"/>
    <mergeCell ref="D9:T9"/>
    <mergeCell ref="D10:H10"/>
    <mergeCell ref="I10:M10"/>
  </mergeCells>
  <printOptions horizontalCentered="1"/>
  <pageMargins left="0" right="0" top="0.59055118110236227" bottom="0" header="0" footer="0"/>
  <pageSetup paperSize="9" scale="63" orientation="landscape" r:id="rId1"/>
  <rowBreaks count="2" manualBreakCount="2">
    <brk id="23" max="19" man="1"/>
    <brk id="31" max="1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view="pageBreakPreview" topLeftCell="A36" zoomScale="70" zoomScaleNormal="80" zoomScaleSheetLayoutView="70" workbookViewId="0">
      <selection activeCell="E58" sqref="E58"/>
    </sheetView>
  </sheetViews>
  <sheetFormatPr defaultColWidth="8.85546875" defaultRowHeight="15" x14ac:dyDescent="0.25"/>
  <cols>
    <col min="1" max="1" width="6.7109375" style="463" customWidth="1"/>
    <col min="2" max="2" width="32.85546875" style="463" customWidth="1"/>
    <col min="3" max="3" width="18" style="463" customWidth="1"/>
    <col min="4" max="4" width="13.42578125" style="463" customWidth="1"/>
    <col min="5" max="7" width="15" style="463" customWidth="1"/>
    <col min="8" max="8" width="11.5703125" style="463" customWidth="1"/>
    <col min="9" max="10" width="13.140625" style="464" customWidth="1"/>
    <col min="11" max="12" width="13.42578125" style="463" customWidth="1"/>
    <col min="13" max="13" width="11.140625" style="463" customWidth="1"/>
    <col min="14" max="16" width="15" style="473" customWidth="1"/>
    <col min="17" max="17" width="13.5703125" style="463" customWidth="1"/>
    <col min="18" max="18" width="9.5703125" style="463" customWidth="1"/>
    <col min="19" max="19" width="16.7109375" style="463" customWidth="1"/>
    <col min="20" max="20" width="21.140625" style="463" customWidth="1"/>
    <col min="21" max="21" width="13.42578125" style="463" customWidth="1"/>
    <col min="22" max="256" width="8.85546875" style="463"/>
    <col min="257" max="257" width="6.7109375" style="463" customWidth="1"/>
    <col min="258" max="258" width="32.85546875" style="463" customWidth="1"/>
    <col min="259" max="259" width="18" style="463" customWidth="1"/>
    <col min="260" max="260" width="13.42578125" style="463" customWidth="1"/>
    <col min="261" max="263" width="15" style="463" customWidth="1"/>
    <col min="264" max="264" width="11.5703125" style="463" customWidth="1"/>
    <col min="265" max="266" width="13.140625" style="463" customWidth="1"/>
    <col min="267" max="268" width="13.42578125" style="463" customWidth="1"/>
    <col min="269" max="269" width="11.140625" style="463" customWidth="1"/>
    <col min="270" max="272" width="15" style="463" customWidth="1"/>
    <col min="273" max="273" width="13.5703125" style="463" customWidth="1"/>
    <col min="274" max="274" width="9.5703125" style="463" customWidth="1"/>
    <col min="275" max="275" width="16.7109375" style="463" customWidth="1"/>
    <col min="276" max="276" width="21.140625" style="463" customWidth="1"/>
    <col min="277" max="277" width="13.42578125" style="463" customWidth="1"/>
    <col min="278" max="512" width="8.85546875" style="463"/>
    <col min="513" max="513" width="6.7109375" style="463" customWidth="1"/>
    <col min="514" max="514" width="32.85546875" style="463" customWidth="1"/>
    <col min="515" max="515" width="18" style="463" customWidth="1"/>
    <col min="516" max="516" width="13.42578125" style="463" customWidth="1"/>
    <col min="517" max="519" width="15" style="463" customWidth="1"/>
    <col min="520" max="520" width="11.5703125" style="463" customWidth="1"/>
    <col min="521" max="522" width="13.140625" style="463" customWidth="1"/>
    <col min="523" max="524" width="13.42578125" style="463" customWidth="1"/>
    <col min="525" max="525" width="11.140625" style="463" customWidth="1"/>
    <col min="526" max="528" width="15" style="463" customWidth="1"/>
    <col min="529" max="529" width="13.5703125" style="463" customWidth="1"/>
    <col min="530" max="530" width="9.5703125" style="463" customWidth="1"/>
    <col min="531" max="531" width="16.7109375" style="463" customWidth="1"/>
    <col min="532" max="532" width="21.140625" style="463" customWidth="1"/>
    <col min="533" max="533" width="13.42578125" style="463" customWidth="1"/>
    <col min="534" max="768" width="8.85546875" style="463"/>
    <col min="769" max="769" width="6.7109375" style="463" customWidth="1"/>
    <col min="770" max="770" width="32.85546875" style="463" customWidth="1"/>
    <col min="771" max="771" width="18" style="463" customWidth="1"/>
    <col min="772" max="772" width="13.42578125" style="463" customWidth="1"/>
    <col min="773" max="775" width="15" style="463" customWidth="1"/>
    <col min="776" max="776" width="11.5703125" style="463" customWidth="1"/>
    <col min="777" max="778" width="13.140625" style="463" customWidth="1"/>
    <col min="779" max="780" width="13.42578125" style="463" customWidth="1"/>
    <col min="781" max="781" width="11.140625" style="463" customWidth="1"/>
    <col min="782" max="784" width="15" style="463" customWidth="1"/>
    <col min="785" max="785" width="13.5703125" style="463" customWidth="1"/>
    <col min="786" max="786" width="9.5703125" style="463" customWidth="1"/>
    <col min="787" max="787" width="16.7109375" style="463" customWidth="1"/>
    <col min="788" max="788" width="21.140625" style="463" customWidth="1"/>
    <col min="789" max="789" width="13.42578125" style="463" customWidth="1"/>
    <col min="790" max="1024" width="8.85546875" style="463"/>
    <col min="1025" max="1025" width="6.7109375" style="463" customWidth="1"/>
    <col min="1026" max="1026" width="32.85546875" style="463" customWidth="1"/>
    <col min="1027" max="1027" width="18" style="463" customWidth="1"/>
    <col min="1028" max="1028" width="13.42578125" style="463" customWidth="1"/>
    <col min="1029" max="1031" width="15" style="463" customWidth="1"/>
    <col min="1032" max="1032" width="11.5703125" style="463" customWidth="1"/>
    <col min="1033" max="1034" width="13.140625" style="463" customWidth="1"/>
    <col min="1035" max="1036" width="13.42578125" style="463" customWidth="1"/>
    <col min="1037" max="1037" width="11.140625" style="463" customWidth="1"/>
    <col min="1038" max="1040" width="15" style="463" customWidth="1"/>
    <col min="1041" max="1041" width="13.5703125" style="463" customWidth="1"/>
    <col min="1042" max="1042" width="9.5703125" style="463" customWidth="1"/>
    <col min="1043" max="1043" width="16.7109375" style="463" customWidth="1"/>
    <col min="1044" max="1044" width="21.140625" style="463" customWidth="1"/>
    <col min="1045" max="1045" width="13.42578125" style="463" customWidth="1"/>
    <col min="1046" max="1280" width="8.85546875" style="463"/>
    <col min="1281" max="1281" width="6.7109375" style="463" customWidth="1"/>
    <col min="1282" max="1282" width="32.85546875" style="463" customWidth="1"/>
    <col min="1283" max="1283" width="18" style="463" customWidth="1"/>
    <col min="1284" max="1284" width="13.42578125" style="463" customWidth="1"/>
    <col min="1285" max="1287" width="15" style="463" customWidth="1"/>
    <col min="1288" max="1288" width="11.5703125" style="463" customWidth="1"/>
    <col min="1289" max="1290" width="13.140625" style="463" customWidth="1"/>
    <col min="1291" max="1292" width="13.42578125" style="463" customWidth="1"/>
    <col min="1293" max="1293" width="11.140625" style="463" customWidth="1"/>
    <col min="1294" max="1296" width="15" style="463" customWidth="1"/>
    <col min="1297" max="1297" width="13.5703125" style="463" customWidth="1"/>
    <col min="1298" max="1298" width="9.5703125" style="463" customWidth="1"/>
    <col min="1299" max="1299" width="16.7109375" style="463" customWidth="1"/>
    <col min="1300" max="1300" width="21.140625" style="463" customWidth="1"/>
    <col min="1301" max="1301" width="13.42578125" style="463" customWidth="1"/>
    <col min="1302" max="1536" width="8.85546875" style="463"/>
    <col min="1537" max="1537" width="6.7109375" style="463" customWidth="1"/>
    <col min="1538" max="1538" width="32.85546875" style="463" customWidth="1"/>
    <col min="1539" max="1539" width="18" style="463" customWidth="1"/>
    <col min="1540" max="1540" width="13.42578125" style="463" customWidth="1"/>
    <col min="1541" max="1543" width="15" style="463" customWidth="1"/>
    <col min="1544" max="1544" width="11.5703125" style="463" customWidth="1"/>
    <col min="1545" max="1546" width="13.140625" style="463" customWidth="1"/>
    <col min="1547" max="1548" width="13.42578125" style="463" customWidth="1"/>
    <col min="1549" max="1549" width="11.140625" style="463" customWidth="1"/>
    <col min="1550" max="1552" width="15" style="463" customWidth="1"/>
    <col min="1553" max="1553" width="13.5703125" style="463" customWidth="1"/>
    <col min="1554" max="1554" width="9.5703125" style="463" customWidth="1"/>
    <col min="1555" max="1555" width="16.7109375" style="463" customWidth="1"/>
    <col min="1556" max="1556" width="21.140625" style="463" customWidth="1"/>
    <col min="1557" max="1557" width="13.42578125" style="463" customWidth="1"/>
    <col min="1558" max="1792" width="8.85546875" style="463"/>
    <col min="1793" max="1793" width="6.7109375" style="463" customWidth="1"/>
    <col min="1794" max="1794" width="32.85546875" style="463" customWidth="1"/>
    <col min="1795" max="1795" width="18" style="463" customWidth="1"/>
    <col min="1796" max="1796" width="13.42578125" style="463" customWidth="1"/>
    <col min="1797" max="1799" width="15" style="463" customWidth="1"/>
    <col min="1800" max="1800" width="11.5703125" style="463" customWidth="1"/>
    <col min="1801" max="1802" width="13.140625" style="463" customWidth="1"/>
    <col min="1803" max="1804" width="13.42578125" style="463" customWidth="1"/>
    <col min="1805" max="1805" width="11.140625" style="463" customWidth="1"/>
    <col min="1806" max="1808" width="15" style="463" customWidth="1"/>
    <col min="1809" max="1809" width="13.5703125" style="463" customWidth="1"/>
    <col min="1810" max="1810" width="9.5703125" style="463" customWidth="1"/>
    <col min="1811" max="1811" width="16.7109375" style="463" customWidth="1"/>
    <col min="1812" max="1812" width="21.140625" style="463" customWidth="1"/>
    <col min="1813" max="1813" width="13.42578125" style="463" customWidth="1"/>
    <col min="1814" max="2048" width="8.85546875" style="463"/>
    <col min="2049" max="2049" width="6.7109375" style="463" customWidth="1"/>
    <col min="2050" max="2050" width="32.85546875" style="463" customWidth="1"/>
    <col min="2051" max="2051" width="18" style="463" customWidth="1"/>
    <col min="2052" max="2052" width="13.42578125" style="463" customWidth="1"/>
    <col min="2053" max="2055" width="15" style="463" customWidth="1"/>
    <col min="2056" max="2056" width="11.5703125" style="463" customWidth="1"/>
    <col min="2057" max="2058" width="13.140625" style="463" customWidth="1"/>
    <col min="2059" max="2060" width="13.42578125" style="463" customWidth="1"/>
    <col min="2061" max="2061" width="11.140625" style="463" customWidth="1"/>
    <col min="2062" max="2064" width="15" style="463" customWidth="1"/>
    <col min="2065" max="2065" width="13.5703125" style="463" customWidth="1"/>
    <col min="2066" max="2066" width="9.5703125" style="463" customWidth="1"/>
    <col min="2067" max="2067" width="16.7109375" style="463" customWidth="1"/>
    <col min="2068" max="2068" width="21.140625" style="463" customWidth="1"/>
    <col min="2069" max="2069" width="13.42578125" style="463" customWidth="1"/>
    <col min="2070" max="2304" width="8.85546875" style="463"/>
    <col min="2305" max="2305" width="6.7109375" style="463" customWidth="1"/>
    <col min="2306" max="2306" width="32.85546875" style="463" customWidth="1"/>
    <col min="2307" max="2307" width="18" style="463" customWidth="1"/>
    <col min="2308" max="2308" width="13.42578125" style="463" customWidth="1"/>
    <col min="2309" max="2311" width="15" style="463" customWidth="1"/>
    <col min="2312" max="2312" width="11.5703125" style="463" customWidth="1"/>
    <col min="2313" max="2314" width="13.140625" style="463" customWidth="1"/>
    <col min="2315" max="2316" width="13.42578125" style="463" customWidth="1"/>
    <col min="2317" max="2317" width="11.140625" style="463" customWidth="1"/>
    <col min="2318" max="2320" width="15" style="463" customWidth="1"/>
    <col min="2321" max="2321" width="13.5703125" style="463" customWidth="1"/>
    <col min="2322" max="2322" width="9.5703125" style="463" customWidth="1"/>
    <col min="2323" max="2323" width="16.7109375" style="463" customWidth="1"/>
    <col min="2324" max="2324" width="21.140625" style="463" customWidth="1"/>
    <col min="2325" max="2325" width="13.42578125" style="463" customWidth="1"/>
    <col min="2326" max="2560" width="8.85546875" style="463"/>
    <col min="2561" max="2561" width="6.7109375" style="463" customWidth="1"/>
    <col min="2562" max="2562" width="32.85546875" style="463" customWidth="1"/>
    <col min="2563" max="2563" width="18" style="463" customWidth="1"/>
    <col min="2564" max="2564" width="13.42578125" style="463" customWidth="1"/>
    <col min="2565" max="2567" width="15" style="463" customWidth="1"/>
    <col min="2568" max="2568" width="11.5703125" style="463" customWidth="1"/>
    <col min="2569" max="2570" width="13.140625" style="463" customWidth="1"/>
    <col min="2571" max="2572" width="13.42578125" style="463" customWidth="1"/>
    <col min="2573" max="2573" width="11.140625" style="463" customWidth="1"/>
    <col min="2574" max="2576" width="15" style="463" customWidth="1"/>
    <col min="2577" max="2577" width="13.5703125" style="463" customWidth="1"/>
    <col min="2578" max="2578" width="9.5703125" style="463" customWidth="1"/>
    <col min="2579" max="2579" width="16.7109375" style="463" customWidth="1"/>
    <col min="2580" max="2580" width="21.140625" style="463" customWidth="1"/>
    <col min="2581" max="2581" width="13.42578125" style="463" customWidth="1"/>
    <col min="2582" max="2816" width="8.85546875" style="463"/>
    <col min="2817" max="2817" width="6.7109375" style="463" customWidth="1"/>
    <col min="2818" max="2818" width="32.85546875" style="463" customWidth="1"/>
    <col min="2819" max="2819" width="18" style="463" customWidth="1"/>
    <col min="2820" max="2820" width="13.42578125" style="463" customWidth="1"/>
    <col min="2821" max="2823" width="15" style="463" customWidth="1"/>
    <col min="2824" max="2824" width="11.5703125" style="463" customWidth="1"/>
    <col min="2825" max="2826" width="13.140625" style="463" customWidth="1"/>
    <col min="2827" max="2828" width="13.42578125" style="463" customWidth="1"/>
    <col min="2829" max="2829" width="11.140625" style="463" customWidth="1"/>
    <col min="2830" max="2832" width="15" style="463" customWidth="1"/>
    <col min="2833" max="2833" width="13.5703125" style="463" customWidth="1"/>
    <col min="2834" max="2834" width="9.5703125" style="463" customWidth="1"/>
    <col min="2835" max="2835" width="16.7109375" style="463" customWidth="1"/>
    <col min="2836" max="2836" width="21.140625" style="463" customWidth="1"/>
    <col min="2837" max="2837" width="13.42578125" style="463" customWidth="1"/>
    <col min="2838" max="3072" width="8.85546875" style="463"/>
    <col min="3073" max="3073" width="6.7109375" style="463" customWidth="1"/>
    <col min="3074" max="3074" width="32.85546875" style="463" customWidth="1"/>
    <col min="3075" max="3075" width="18" style="463" customWidth="1"/>
    <col min="3076" max="3076" width="13.42578125" style="463" customWidth="1"/>
    <col min="3077" max="3079" width="15" style="463" customWidth="1"/>
    <col min="3080" max="3080" width="11.5703125" style="463" customWidth="1"/>
    <col min="3081" max="3082" width="13.140625" style="463" customWidth="1"/>
    <col min="3083" max="3084" width="13.42578125" style="463" customWidth="1"/>
    <col min="3085" max="3085" width="11.140625" style="463" customWidth="1"/>
    <col min="3086" max="3088" width="15" style="463" customWidth="1"/>
    <col min="3089" max="3089" width="13.5703125" style="463" customWidth="1"/>
    <col min="3090" max="3090" width="9.5703125" style="463" customWidth="1"/>
    <col min="3091" max="3091" width="16.7109375" style="463" customWidth="1"/>
    <col min="3092" max="3092" width="21.140625" style="463" customWidth="1"/>
    <col min="3093" max="3093" width="13.42578125" style="463" customWidth="1"/>
    <col min="3094" max="3328" width="8.85546875" style="463"/>
    <col min="3329" max="3329" width="6.7109375" style="463" customWidth="1"/>
    <col min="3330" max="3330" width="32.85546875" style="463" customWidth="1"/>
    <col min="3331" max="3331" width="18" style="463" customWidth="1"/>
    <col min="3332" max="3332" width="13.42578125" style="463" customWidth="1"/>
    <col min="3333" max="3335" width="15" style="463" customWidth="1"/>
    <col min="3336" max="3336" width="11.5703125" style="463" customWidth="1"/>
    <col min="3337" max="3338" width="13.140625" style="463" customWidth="1"/>
    <col min="3339" max="3340" width="13.42578125" style="463" customWidth="1"/>
    <col min="3341" max="3341" width="11.140625" style="463" customWidth="1"/>
    <col min="3342" max="3344" width="15" style="463" customWidth="1"/>
    <col min="3345" max="3345" width="13.5703125" style="463" customWidth="1"/>
    <col min="3346" max="3346" width="9.5703125" style="463" customWidth="1"/>
    <col min="3347" max="3347" width="16.7109375" style="463" customWidth="1"/>
    <col min="3348" max="3348" width="21.140625" style="463" customWidth="1"/>
    <col min="3349" max="3349" width="13.42578125" style="463" customWidth="1"/>
    <col min="3350" max="3584" width="8.85546875" style="463"/>
    <col min="3585" max="3585" width="6.7109375" style="463" customWidth="1"/>
    <col min="3586" max="3586" width="32.85546875" style="463" customWidth="1"/>
    <col min="3587" max="3587" width="18" style="463" customWidth="1"/>
    <col min="3588" max="3588" width="13.42578125" style="463" customWidth="1"/>
    <col min="3589" max="3591" width="15" style="463" customWidth="1"/>
    <col min="3592" max="3592" width="11.5703125" style="463" customWidth="1"/>
    <col min="3593" max="3594" width="13.140625" style="463" customWidth="1"/>
    <col min="3595" max="3596" width="13.42578125" style="463" customWidth="1"/>
    <col min="3597" max="3597" width="11.140625" style="463" customWidth="1"/>
    <col min="3598" max="3600" width="15" style="463" customWidth="1"/>
    <col min="3601" max="3601" width="13.5703125" style="463" customWidth="1"/>
    <col min="3602" max="3602" width="9.5703125" style="463" customWidth="1"/>
    <col min="3603" max="3603" width="16.7109375" style="463" customWidth="1"/>
    <col min="3604" max="3604" width="21.140625" style="463" customWidth="1"/>
    <col min="3605" max="3605" width="13.42578125" style="463" customWidth="1"/>
    <col min="3606" max="3840" width="8.85546875" style="463"/>
    <col min="3841" max="3841" width="6.7109375" style="463" customWidth="1"/>
    <col min="3842" max="3842" width="32.85546875" style="463" customWidth="1"/>
    <col min="3843" max="3843" width="18" style="463" customWidth="1"/>
    <col min="3844" max="3844" width="13.42578125" style="463" customWidth="1"/>
    <col min="3845" max="3847" width="15" style="463" customWidth="1"/>
    <col min="3848" max="3848" width="11.5703125" style="463" customWidth="1"/>
    <col min="3849" max="3850" width="13.140625" style="463" customWidth="1"/>
    <col min="3851" max="3852" width="13.42578125" style="463" customWidth="1"/>
    <col min="3853" max="3853" width="11.140625" style="463" customWidth="1"/>
    <col min="3854" max="3856" width="15" style="463" customWidth="1"/>
    <col min="3857" max="3857" width="13.5703125" style="463" customWidth="1"/>
    <col min="3858" max="3858" width="9.5703125" style="463" customWidth="1"/>
    <col min="3859" max="3859" width="16.7109375" style="463" customWidth="1"/>
    <col min="3860" max="3860" width="21.140625" style="463" customWidth="1"/>
    <col min="3861" max="3861" width="13.42578125" style="463" customWidth="1"/>
    <col min="3862" max="4096" width="8.85546875" style="463"/>
    <col min="4097" max="4097" width="6.7109375" style="463" customWidth="1"/>
    <col min="4098" max="4098" width="32.85546875" style="463" customWidth="1"/>
    <col min="4099" max="4099" width="18" style="463" customWidth="1"/>
    <col min="4100" max="4100" width="13.42578125" style="463" customWidth="1"/>
    <col min="4101" max="4103" width="15" style="463" customWidth="1"/>
    <col min="4104" max="4104" width="11.5703125" style="463" customWidth="1"/>
    <col min="4105" max="4106" width="13.140625" style="463" customWidth="1"/>
    <col min="4107" max="4108" width="13.42578125" style="463" customWidth="1"/>
    <col min="4109" max="4109" width="11.140625" style="463" customWidth="1"/>
    <col min="4110" max="4112" width="15" style="463" customWidth="1"/>
    <col min="4113" max="4113" width="13.5703125" style="463" customWidth="1"/>
    <col min="4114" max="4114" width="9.5703125" style="463" customWidth="1"/>
    <col min="4115" max="4115" width="16.7109375" style="463" customWidth="1"/>
    <col min="4116" max="4116" width="21.140625" style="463" customWidth="1"/>
    <col min="4117" max="4117" width="13.42578125" style="463" customWidth="1"/>
    <col min="4118" max="4352" width="8.85546875" style="463"/>
    <col min="4353" max="4353" width="6.7109375" style="463" customWidth="1"/>
    <col min="4354" max="4354" width="32.85546875" style="463" customWidth="1"/>
    <col min="4355" max="4355" width="18" style="463" customWidth="1"/>
    <col min="4356" max="4356" width="13.42578125" style="463" customWidth="1"/>
    <col min="4357" max="4359" width="15" style="463" customWidth="1"/>
    <col min="4360" max="4360" width="11.5703125" style="463" customWidth="1"/>
    <col min="4361" max="4362" width="13.140625" style="463" customWidth="1"/>
    <col min="4363" max="4364" width="13.42578125" style="463" customWidth="1"/>
    <col min="4365" max="4365" width="11.140625" style="463" customWidth="1"/>
    <col min="4366" max="4368" width="15" style="463" customWidth="1"/>
    <col min="4369" max="4369" width="13.5703125" style="463" customWidth="1"/>
    <col min="4370" max="4370" width="9.5703125" style="463" customWidth="1"/>
    <col min="4371" max="4371" width="16.7109375" style="463" customWidth="1"/>
    <col min="4372" max="4372" width="21.140625" style="463" customWidth="1"/>
    <col min="4373" max="4373" width="13.42578125" style="463" customWidth="1"/>
    <col min="4374" max="4608" width="8.85546875" style="463"/>
    <col min="4609" max="4609" width="6.7109375" style="463" customWidth="1"/>
    <col min="4610" max="4610" width="32.85546875" style="463" customWidth="1"/>
    <col min="4611" max="4611" width="18" style="463" customWidth="1"/>
    <col min="4612" max="4612" width="13.42578125" style="463" customWidth="1"/>
    <col min="4613" max="4615" width="15" style="463" customWidth="1"/>
    <col min="4616" max="4616" width="11.5703125" style="463" customWidth="1"/>
    <col min="4617" max="4618" width="13.140625" style="463" customWidth="1"/>
    <col min="4619" max="4620" width="13.42578125" style="463" customWidth="1"/>
    <col min="4621" max="4621" width="11.140625" style="463" customWidth="1"/>
    <col min="4622" max="4624" width="15" style="463" customWidth="1"/>
    <col min="4625" max="4625" width="13.5703125" style="463" customWidth="1"/>
    <col min="4626" max="4626" width="9.5703125" style="463" customWidth="1"/>
    <col min="4627" max="4627" width="16.7109375" style="463" customWidth="1"/>
    <col min="4628" max="4628" width="21.140625" style="463" customWidth="1"/>
    <col min="4629" max="4629" width="13.42578125" style="463" customWidth="1"/>
    <col min="4630" max="4864" width="8.85546875" style="463"/>
    <col min="4865" max="4865" width="6.7109375" style="463" customWidth="1"/>
    <col min="4866" max="4866" width="32.85546875" style="463" customWidth="1"/>
    <col min="4867" max="4867" width="18" style="463" customWidth="1"/>
    <col min="4868" max="4868" width="13.42578125" style="463" customWidth="1"/>
    <col min="4869" max="4871" width="15" style="463" customWidth="1"/>
    <col min="4872" max="4872" width="11.5703125" style="463" customWidth="1"/>
    <col min="4873" max="4874" width="13.140625" style="463" customWidth="1"/>
    <col min="4875" max="4876" width="13.42578125" style="463" customWidth="1"/>
    <col min="4877" max="4877" width="11.140625" style="463" customWidth="1"/>
    <col min="4878" max="4880" width="15" style="463" customWidth="1"/>
    <col min="4881" max="4881" width="13.5703125" style="463" customWidth="1"/>
    <col min="4882" max="4882" width="9.5703125" style="463" customWidth="1"/>
    <col min="4883" max="4883" width="16.7109375" style="463" customWidth="1"/>
    <col min="4884" max="4884" width="21.140625" style="463" customWidth="1"/>
    <col min="4885" max="4885" width="13.42578125" style="463" customWidth="1"/>
    <col min="4886" max="5120" width="8.85546875" style="463"/>
    <col min="5121" max="5121" width="6.7109375" style="463" customWidth="1"/>
    <col min="5122" max="5122" width="32.85546875" style="463" customWidth="1"/>
    <col min="5123" max="5123" width="18" style="463" customWidth="1"/>
    <col min="5124" max="5124" width="13.42578125" style="463" customWidth="1"/>
    <col min="5125" max="5127" width="15" style="463" customWidth="1"/>
    <col min="5128" max="5128" width="11.5703125" style="463" customWidth="1"/>
    <col min="5129" max="5130" width="13.140625" style="463" customWidth="1"/>
    <col min="5131" max="5132" width="13.42578125" style="463" customWidth="1"/>
    <col min="5133" max="5133" width="11.140625" style="463" customWidth="1"/>
    <col min="5134" max="5136" width="15" style="463" customWidth="1"/>
    <col min="5137" max="5137" width="13.5703125" style="463" customWidth="1"/>
    <col min="5138" max="5138" width="9.5703125" style="463" customWidth="1"/>
    <col min="5139" max="5139" width="16.7109375" style="463" customWidth="1"/>
    <col min="5140" max="5140" width="21.140625" style="463" customWidth="1"/>
    <col min="5141" max="5141" width="13.42578125" style="463" customWidth="1"/>
    <col min="5142" max="5376" width="8.85546875" style="463"/>
    <col min="5377" max="5377" width="6.7109375" style="463" customWidth="1"/>
    <col min="5378" max="5378" width="32.85546875" style="463" customWidth="1"/>
    <col min="5379" max="5379" width="18" style="463" customWidth="1"/>
    <col min="5380" max="5380" width="13.42578125" style="463" customWidth="1"/>
    <col min="5381" max="5383" width="15" style="463" customWidth="1"/>
    <col min="5384" max="5384" width="11.5703125" style="463" customWidth="1"/>
    <col min="5385" max="5386" width="13.140625" style="463" customWidth="1"/>
    <col min="5387" max="5388" width="13.42578125" style="463" customWidth="1"/>
    <col min="5389" max="5389" width="11.140625" style="463" customWidth="1"/>
    <col min="5390" max="5392" width="15" style="463" customWidth="1"/>
    <col min="5393" max="5393" width="13.5703125" style="463" customWidth="1"/>
    <col min="5394" max="5394" width="9.5703125" style="463" customWidth="1"/>
    <col min="5395" max="5395" width="16.7109375" style="463" customWidth="1"/>
    <col min="5396" max="5396" width="21.140625" style="463" customWidth="1"/>
    <col min="5397" max="5397" width="13.42578125" style="463" customWidth="1"/>
    <col min="5398" max="5632" width="8.85546875" style="463"/>
    <col min="5633" max="5633" width="6.7109375" style="463" customWidth="1"/>
    <col min="5634" max="5634" width="32.85546875" style="463" customWidth="1"/>
    <col min="5635" max="5635" width="18" style="463" customWidth="1"/>
    <col min="5636" max="5636" width="13.42578125" style="463" customWidth="1"/>
    <col min="5637" max="5639" width="15" style="463" customWidth="1"/>
    <col min="5640" max="5640" width="11.5703125" style="463" customWidth="1"/>
    <col min="5641" max="5642" width="13.140625" style="463" customWidth="1"/>
    <col min="5643" max="5644" width="13.42578125" style="463" customWidth="1"/>
    <col min="5645" max="5645" width="11.140625" style="463" customWidth="1"/>
    <col min="5646" max="5648" width="15" style="463" customWidth="1"/>
    <col min="5649" max="5649" width="13.5703125" style="463" customWidth="1"/>
    <col min="5650" max="5650" width="9.5703125" style="463" customWidth="1"/>
    <col min="5651" max="5651" width="16.7109375" style="463" customWidth="1"/>
    <col min="5652" max="5652" width="21.140625" style="463" customWidth="1"/>
    <col min="5653" max="5653" width="13.42578125" style="463" customWidth="1"/>
    <col min="5654" max="5888" width="8.85546875" style="463"/>
    <col min="5889" max="5889" width="6.7109375" style="463" customWidth="1"/>
    <col min="5890" max="5890" width="32.85546875" style="463" customWidth="1"/>
    <col min="5891" max="5891" width="18" style="463" customWidth="1"/>
    <col min="5892" max="5892" width="13.42578125" style="463" customWidth="1"/>
    <col min="5893" max="5895" width="15" style="463" customWidth="1"/>
    <col min="5896" max="5896" width="11.5703125" style="463" customWidth="1"/>
    <col min="5897" max="5898" width="13.140625" style="463" customWidth="1"/>
    <col min="5899" max="5900" width="13.42578125" style="463" customWidth="1"/>
    <col min="5901" max="5901" width="11.140625" style="463" customWidth="1"/>
    <col min="5902" max="5904" width="15" style="463" customWidth="1"/>
    <col min="5905" max="5905" width="13.5703125" style="463" customWidth="1"/>
    <col min="5906" max="5906" width="9.5703125" style="463" customWidth="1"/>
    <col min="5907" max="5907" width="16.7109375" style="463" customWidth="1"/>
    <col min="5908" max="5908" width="21.140625" style="463" customWidth="1"/>
    <col min="5909" max="5909" width="13.42578125" style="463" customWidth="1"/>
    <col min="5910" max="6144" width="8.85546875" style="463"/>
    <col min="6145" max="6145" width="6.7109375" style="463" customWidth="1"/>
    <col min="6146" max="6146" width="32.85546875" style="463" customWidth="1"/>
    <col min="6147" max="6147" width="18" style="463" customWidth="1"/>
    <col min="6148" max="6148" width="13.42578125" style="463" customWidth="1"/>
    <col min="6149" max="6151" width="15" style="463" customWidth="1"/>
    <col min="6152" max="6152" width="11.5703125" style="463" customWidth="1"/>
    <col min="6153" max="6154" width="13.140625" style="463" customWidth="1"/>
    <col min="6155" max="6156" width="13.42578125" style="463" customWidth="1"/>
    <col min="6157" max="6157" width="11.140625" style="463" customWidth="1"/>
    <col min="6158" max="6160" width="15" style="463" customWidth="1"/>
    <col min="6161" max="6161" width="13.5703125" style="463" customWidth="1"/>
    <col min="6162" max="6162" width="9.5703125" style="463" customWidth="1"/>
    <col min="6163" max="6163" width="16.7109375" style="463" customWidth="1"/>
    <col min="6164" max="6164" width="21.140625" style="463" customWidth="1"/>
    <col min="6165" max="6165" width="13.42578125" style="463" customWidth="1"/>
    <col min="6166" max="6400" width="8.85546875" style="463"/>
    <col min="6401" max="6401" width="6.7109375" style="463" customWidth="1"/>
    <col min="6402" max="6402" width="32.85546875" style="463" customWidth="1"/>
    <col min="6403" max="6403" width="18" style="463" customWidth="1"/>
    <col min="6404" max="6404" width="13.42578125" style="463" customWidth="1"/>
    <col min="6405" max="6407" width="15" style="463" customWidth="1"/>
    <col min="6408" max="6408" width="11.5703125" style="463" customWidth="1"/>
    <col min="6409" max="6410" width="13.140625" style="463" customWidth="1"/>
    <col min="6411" max="6412" width="13.42578125" style="463" customWidth="1"/>
    <col min="6413" max="6413" width="11.140625" style="463" customWidth="1"/>
    <col min="6414" max="6416" width="15" style="463" customWidth="1"/>
    <col min="6417" max="6417" width="13.5703125" style="463" customWidth="1"/>
    <col min="6418" max="6418" width="9.5703125" style="463" customWidth="1"/>
    <col min="6419" max="6419" width="16.7109375" style="463" customWidth="1"/>
    <col min="6420" max="6420" width="21.140625" style="463" customWidth="1"/>
    <col min="6421" max="6421" width="13.42578125" style="463" customWidth="1"/>
    <col min="6422" max="6656" width="8.85546875" style="463"/>
    <col min="6657" max="6657" width="6.7109375" style="463" customWidth="1"/>
    <col min="6658" max="6658" width="32.85546875" style="463" customWidth="1"/>
    <col min="6659" max="6659" width="18" style="463" customWidth="1"/>
    <col min="6660" max="6660" width="13.42578125" style="463" customWidth="1"/>
    <col min="6661" max="6663" width="15" style="463" customWidth="1"/>
    <col min="6664" max="6664" width="11.5703125" style="463" customWidth="1"/>
    <col min="6665" max="6666" width="13.140625" style="463" customWidth="1"/>
    <col min="6667" max="6668" width="13.42578125" style="463" customWidth="1"/>
    <col min="6669" max="6669" width="11.140625" style="463" customWidth="1"/>
    <col min="6670" max="6672" width="15" style="463" customWidth="1"/>
    <col min="6673" max="6673" width="13.5703125" style="463" customWidth="1"/>
    <col min="6674" max="6674" width="9.5703125" style="463" customWidth="1"/>
    <col min="6675" max="6675" width="16.7109375" style="463" customWidth="1"/>
    <col min="6676" max="6676" width="21.140625" style="463" customWidth="1"/>
    <col min="6677" max="6677" width="13.42578125" style="463" customWidth="1"/>
    <col min="6678" max="6912" width="8.85546875" style="463"/>
    <col min="6913" max="6913" width="6.7109375" style="463" customWidth="1"/>
    <col min="6914" max="6914" width="32.85546875" style="463" customWidth="1"/>
    <col min="6915" max="6915" width="18" style="463" customWidth="1"/>
    <col min="6916" max="6916" width="13.42578125" style="463" customWidth="1"/>
    <col min="6917" max="6919" width="15" style="463" customWidth="1"/>
    <col min="6920" max="6920" width="11.5703125" style="463" customWidth="1"/>
    <col min="6921" max="6922" width="13.140625" style="463" customWidth="1"/>
    <col min="6923" max="6924" width="13.42578125" style="463" customWidth="1"/>
    <col min="6925" max="6925" width="11.140625" style="463" customWidth="1"/>
    <col min="6926" max="6928" width="15" style="463" customWidth="1"/>
    <col min="6929" max="6929" width="13.5703125" style="463" customWidth="1"/>
    <col min="6930" max="6930" width="9.5703125" style="463" customWidth="1"/>
    <col min="6931" max="6931" width="16.7109375" style="463" customWidth="1"/>
    <col min="6932" max="6932" width="21.140625" style="463" customWidth="1"/>
    <col min="6933" max="6933" width="13.42578125" style="463" customWidth="1"/>
    <col min="6934" max="7168" width="8.85546875" style="463"/>
    <col min="7169" max="7169" width="6.7109375" style="463" customWidth="1"/>
    <col min="7170" max="7170" width="32.85546875" style="463" customWidth="1"/>
    <col min="7171" max="7171" width="18" style="463" customWidth="1"/>
    <col min="7172" max="7172" width="13.42578125" style="463" customWidth="1"/>
    <col min="7173" max="7175" width="15" style="463" customWidth="1"/>
    <col min="7176" max="7176" width="11.5703125" style="463" customWidth="1"/>
    <col min="7177" max="7178" width="13.140625" style="463" customWidth="1"/>
    <col min="7179" max="7180" width="13.42578125" style="463" customWidth="1"/>
    <col min="7181" max="7181" width="11.140625" style="463" customWidth="1"/>
    <col min="7182" max="7184" width="15" style="463" customWidth="1"/>
    <col min="7185" max="7185" width="13.5703125" style="463" customWidth="1"/>
    <col min="7186" max="7186" width="9.5703125" style="463" customWidth="1"/>
    <col min="7187" max="7187" width="16.7109375" style="463" customWidth="1"/>
    <col min="7188" max="7188" width="21.140625" style="463" customWidth="1"/>
    <col min="7189" max="7189" width="13.42578125" style="463" customWidth="1"/>
    <col min="7190" max="7424" width="8.85546875" style="463"/>
    <col min="7425" max="7425" width="6.7109375" style="463" customWidth="1"/>
    <col min="7426" max="7426" width="32.85546875" style="463" customWidth="1"/>
    <col min="7427" max="7427" width="18" style="463" customWidth="1"/>
    <col min="7428" max="7428" width="13.42578125" style="463" customWidth="1"/>
    <col min="7429" max="7431" width="15" style="463" customWidth="1"/>
    <col min="7432" max="7432" width="11.5703125" style="463" customWidth="1"/>
    <col min="7433" max="7434" width="13.140625" style="463" customWidth="1"/>
    <col min="7435" max="7436" width="13.42578125" style="463" customWidth="1"/>
    <col min="7437" max="7437" width="11.140625" style="463" customWidth="1"/>
    <col min="7438" max="7440" width="15" style="463" customWidth="1"/>
    <col min="7441" max="7441" width="13.5703125" style="463" customWidth="1"/>
    <col min="7442" max="7442" width="9.5703125" style="463" customWidth="1"/>
    <col min="7443" max="7443" width="16.7109375" style="463" customWidth="1"/>
    <col min="7444" max="7444" width="21.140625" style="463" customWidth="1"/>
    <col min="7445" max="7445" width="13.42578125" style="463" customWidth="1"/>
    <col min="7446" max="7680" width="8.85546875" style="463"/>
    <col min="7681" max="7681" width="6.7109375" style="463" customWidth="1"/>
    <col min="7682" max="7682" width="32.85546875" style="463" customWidth="1"/>
    <col min="7683" max="7683" width="18" style="463" customWidth="1"/>
    <col min="7684" max="7684" width="13.42578125" style="463" customWidth="1"/>
    <col min="7685" max="7687" width="15" style="463" customWidth="1"/>
    <col min="7688" max="7688" width="11.5703125" style="463" customWidth="1"/>
    <col min="7689" max="7690" width="13.140625" style="463" customWidth="1"/>
    <col min="7691" max="7692" width="13.42578125" style="463" customWidth="1"/>
    <col min="7693" max="7693" width="11.140625" style="463" customWidth="1"/>
    <col min="7694" max="7696" width="15" style="463" customWidth="1"/>
    <col min="7697" max="7697" width="13.5703125" style="463" customWidth="1"/>
    <col min="7698" max="7698" width="9.5703125" style="463" customWidth="1"/>
    <col min="7699" max="7699" width="16.7109375" style="463" customWidth="1"/>
    <col min="7700" max="7700" width="21.140625" style="463" customWidth="1"/>
    <col min="7701" max="7701" width="13.42578125" style="463" customWidth="1"/>
    <col min="7702" max="7936" width="8.85546875" style="463"/>
    <col min="7937" max="7937" width="6.7109375" style="463" customWidth="1"/>
    <col min="7938" max="7938" width="32.85546875" style="463" customWidth="1"/>
    <col min="7939" max="7939" width="18" style="463" customWidth="1"/>
    <col min="7940" max="7940" width="13.42578125" style="463" customWidth="1"/>
    <col min="7941" max="7943" width="15" style="463" customWidth="1"/>
    <col min="7944" max="7944" width="11.5703125" style="463" customWidth="1"/>
    <col min="7945" max="7946" width="13.140625" style="463" customWidth="1"/>
    <col min="7947" max="7948" width="13.42578125" style="463" customWidth="1"/>
    <col min="7949" max="7949" width="11.140625" style="463" customWidth="1"/>
    <col min="7950" max="7952" width="15" style="463" customWidth="1"/>
    <col min="7953" max="7953" width="13.5703125" style="463" customWidth="1"/>
    <col min="7954" max="7954" width="9.5703125" style="463" customWidth="1"/>
    <col min="7955" max="7955" width="16.7109375" style="463" customWidth="1"/>
    <col min="7956" max="7956" width="21.140625" style="463" customWidth="1"/>
    <col min="7957" max="7957" width="13.42578125" style="463" customWidth="1"/>
    <col min="7958" max="8192" width="8.85546875" style="463"/>
    <col min="8193" max="8193" width="6.7109375" style="463" customWidth="1"/>
    <col min="8194" max="8194" width="32.85546875" style="463" customWidth="1"/>
    <col min="8195" max="8195" width="18" style="463" customWidth="1"/>
    <col min="8196" max="8196" width="13.42578125" style="463" customWidth="1"/>
    <col min="8197" max="8199" width="15" style="463" customWidth="1"/>
    <col min="8200" max="8200" width="11.5703125" style="463" customWidth="1"/>
    <col min="8201" max="8202" width="13.140625" style="463" customWidth="1"/>
    <col min="8203" max="8204" width="13.42578125" style="463" customWidth="1"/>
    <col min="8205" max="8205" width="11.140625" style="463" customWidth="1"/>
    <col min="8206" max="8208" width="15" style="463" customWidth="1"/>
    <col min="8209" max="8209" width="13.5703125" style="463" customWidth="1"/>
    <col min="8210" max="8210" width="9.5703125" style="463" customWidth="1"/>
    <col min="8211" max="8211" width="16.7109375" style="463" customWidth="1"/>
    <col min="8212" max="8212" width="21.140625" style="463" customWidth="1"/>
    <col min="8213" max="8213" width="13.42578125" style="463" customWidth="1"/>
    <col min="8214" max="8448" width="8.85546875" style="463"/>
    <col min="8449" max="8449" width="6.7109375" style="463" customWidth="1"/>
    <col min="8450" max="8450" width="32.85546875" style="463" customWidth="1"/>
    <col min="8451" max="8451" width="18" style="463" customWidth="1"/>
    <col min="8452" max="8452" width="13.42578125" style="463" customWidth="1"/>
    <col min="8453" max="8455" width="15" style="463" customWidth="1"/>
    <col min="8456" max="8456" width="11.5703125" style="463" customWidth="1"/>
    <col min="8457" max="8458" width="13.140625" style="463" customWidth="1"/>
    <col min="8459" max="8460" width="13.42578125" style="463" customWidth="1"/>
    <col min="8461" max="8461" width="11.140625" style="463" customWidth="1"/>
    <col min="8462" max="8464" width="15" style="463" customWidth="1"/>
    <col min="8465" max="8465" width="13.5703125" style="463" customWidth="1"/>
    <col min="8466" max="8466" width="9.5703125" style="463" customWidth="1"/>
    <col min="8467" max="8467" width="16.7109375" style="463" customWidth="1"/>
    <col min="8468" max="8468" width="21.140625" style="463" customWidth="1"/>
    <col min="8469" max="8469" width="13.42578125" style="463" customWidth="1"/>
    <col min="8470" max="8704" width="8.85546875" style="463"/>
    <col min="8705" max="8705" width="6.7109375" style="463" customWidth="1"/>
    <col min="8706" max="8706" width="32.85546875" style="463" customWidth="1"/>
    <col min="8707" max="8707" width="18" style="463" customWidth="1"/>
    <col min="8708" max="8708" width="13.42578125" style="463" customWidth="1"/>
    <col min="8709" max="8711" width="15" style="463" customWidth="1"/>
    <col min="8712" max="8712" width="11.5703125" style="463" customWidth="1"/>
    <col min="8713" max="8714" width="13.140625" style="463" customWidth="1"/>
    <col min="8715" max="8716" width="13.42578125" style="463" customWidth="1"/>
    <col min="8717" max="8717" width="11.140625" style="463" customWidth="1"/>
    <col min="8718" max="8720" width="15" style="463" customWidth="1"/>
    <col min="8721" max="8721" width="13.5703125" style="463" customWidth="1"/>
    <col min="8722" max="8722" width="9.5703125" style="463" customWidth="1"/>
    <col min="8723" max="8723" width="16.7109375" style="463" customWidth="1"/>
    <col min="8724" max="8724" width="21.140625" style="463" customWidth="1"/>
    <col min="8725" max="8725" width="13.42578125" style="463" customWidth="1"/>
    <col min="8726" max="8960" width="8.85546875" style="463"/>
    <col min="8961" max="8961" width="6.7109375" style="463" customWidth="1"/>
    <col min="8962" max="8962" width="32.85546875" style="463" customWidth="1"/>
    <col min="8963" max="8963" width="18" style="463" customWidth="1"/>
    <col min="8964" max="8964" width="13.42578125" style="463" customWidth="1"/>
    <col min="8965" max="8967" width="15" style="463" customWidth="1"/>
    <col min="8968" max="8968" width="11.5703125" style="463" customWidth="1"/>
    <col min="8969" max="8970" width="13.140625" style="463" customWidth="1"/>
    <col min="8971" max="8972" width="13.42578125" style="463" customWidth="1"/>
    <col min="8973" max="8973" width="11.140625" style="463" customWidth="1"/>
    <col min="8974" max="8976" width="15" style="463" customWidth="1"/>
    <col min="8977" max="8977" width="13.5703125" style="463" customWidth="1"/>
    <col min="8978" max="8978" width="9.5703125" style="463" customWidth="1"/>
    <col min="8979" max="8979" width="16.7109375" style="463" customWidth="1"/>
    <col min="8980" max="8980" width="21.140625" style="463" customWidth="1"/>
    <col min="8981" max="8981" width="13.42578125" style="463" customWidth="1"/>
    <col min="8982" max="9216" width="8.85546875" style="463"/>
    <col min="9217" max="9217" width="6.7109375" style="463" customWidth="1"/>
    <col min="9218" max="9218" width="32.85546875" style="463" customWidth="1"/>
    <col min="9219" max="9219" width="18" style="463" customWidth="1"/>
    <col min="9220" max="9220" width="13.42578125" style="463" customWidth="1"/>
    <col min="9221" max="9223" width="15" style="463" customWidth="1"/>
    <col min="9224" max="9224" width="11.5703125" style="463" customWidth="1"/>
    <col min="9225" max="9226" width="13.140625" style="463" customWidth="1"/>
    <col min="9227" max="9228" width="13.42578125" style="463" customWidth="1"/>
    <col min="9229" max="9229" width="11.140625" style="463" customWidth="1"/>
    <col min="9230" max="9232" width="15" style="463" customWidth="1"/>
    <col min="9233" max="9233" width="13.5703125" style="463" customWidth="1"/>
    <col min="9234" max="9234" width="9.5703125" style="463" customWidth="1"/>
    <col min="9235" max="9235" width="16.7109375" style="463" customWidth="1"/>
    <col min="9236" max="9236" width="21.140625" style="463" customWidth="1"/>
    <col min="9237" max="9237" width="13.42578125" style="463" customWidth="1"/>
    <col min="9238" max="9472" width="8.85546875" style="463"/>
    <col min="9473" max="9473" width="6.7109375" style="463" customWidth="1"/>
    <col min="9474" max="9474" width="32.85546875" style="463" customWidth="1"/>
    <col min="9475" max="9475" width="18" style="463" customWidth="1"/>
    <col min="9476" max="9476" width="13.42578125" style="463" customWidth="1"/>
    <col min="9477" max="9479" width="15" style="463" customWidth="1"/>
    <col min="9480" max="9480" width="11.5703125" style="463" customWidth="1"/>
    <col min="9481" max="9482" width="13.140625" style="463" customWidth="1"/>
    <col min="9483" max="9484" width="13.42578125" style="463" customWidth="1"/>
    <col min="9485" max="9485" width="11.140625" style="463" customWidth="1"/>
    <col min="9486" max="9488" width="15" style="463" customWidth="1"/>
    <col min="9489" max="9489" width="13.5703125" style="463" customWidth="1"/>
    <col min="9490" max="9490" width="9.5703125" style="463" customWidth="1"/>
    <col min="9491" max="9491" width="16.7109375" style="463" customWidth="1"/>
    <col min="9492" max="9492" width="21.140625" style="463" customWidth="1"/>
    <col min="9493" max="9493" width="13.42578125" style="463" customWidth="1"/>
    <col min="9494" max="9728" width="8.85546875" style="463"/>
    <col min="9729" max="9729" width="6.7109375" style="463" customWidth="1"/>
    <col min="9730" max="9730" width="32.85546875" style="463" customWidth="1"/>
    <col min="9731" max="9731" width="18" style="463" customWidth="1"/>
    <col min="9732" max="9732" width="13.42578125" style="463" customWidth="1"/>
    <col min="9733" max="9735" width="15" style="463" customWidth="1"/>
    <col min="9736" max="9736" width="11.5703125" style="463" customWidth="1"/>
    <col min="9737" max="9738" width="13.140625" style="463" customWidth="1"/>
    <col min="9739" max="9740" width="13.42578125" style="463" customWidth="1"/>
    <col min="9741" max="9741" width="11.140625" style="463" customWidth="1"/>
    <col min="9742" max="9744" width="15" style="463" customWidth="1"/>
    <col min="9745" max="9745" width="13.5703125" style="463" customWidth="1"/>
    <col min="9746" max="9746" width="9.5703125" style="463" customWidth="1"/>
    <col min="9747" max="9747" width="16.7109375" style="463" customWidth="1"/>
    <col min="9748" max="9748" width="21.140625" style="463" customWidth="1"/>
    <col min="9749" max="9749" width="13.42578125" style="463" customWidth="1"/>
    <col min="9750" max="9984" width="8.85546875" style="463"/>
    <col min="9985" max="9985" width="6.7109375" style="463" customWidth="1"/>
    <col min="9986" max="9986" width="32.85546875" style="463" customWidth="1"/>
    <col min="9987" max="9987" width="18" style="463" customWidth="1"/>
    <col min="9988" max="9988" width="13.42578125" style="463" customWidth="1"/>
    <col min="9989" max="9991" width="15" style="463" customWidth="1"/>
    <col min="9992" max="9992" width="11.5703125" style="463" customWidth="1"/>
    <col min="9993" max="9994" width="13.140625" style="463" customWidth="1"/>
    <col min="9995" max="9996" width="13.42578125" style="463" customWidth="1"/>
    <col min="9997" max="9997" width="11.140625" style="463" customWidth="1"/>
    <col min="9998" max="10000" width="15" style="463" customWidth="1"/>
    <col min="10001" max="10001" width="13.5703125" style="463" customWidth="1"/>
    <col min="10002" max="10002" width="9.5703125" style="463" customWidth="1"/>
    <col min="10003" max="10003" width="16.7109375" style="463" customWidth="1"/>
    <col min="10004" max="10004" width="21.140625" style="463" customWidth="1"/>
    <col min="10005" max="10005" width="13.42578125" style="463" customWidth="1"/>
    <col min="10006" max="10240" width="8.85546875" style="463"/>
    <col min="10241" max="10241" width="6.7109375" style="463" customWidth="1"/>
    <col min="10242" max="10242" width="32.85546875" style="463" customWidth="1"/>
    <col min="10243" max="10243" width="18" style="463" customWidth="1"/>
    <col min="10244" max="10244" width="13.42578125" style="463" customWidth="1"/>
    <col min="10245" max="10247" width="15" style="463" customWidth="1"/>
    <col min="10248" max="10248" width="11.5703125" style="463" customWidth="1"/>
    <col min="10249" max="10250" width="13.140625" style="463" customWidth="1"/>
    <col min="10251" max="10252" width="13.42578125" style="463" customWidth="1"/>
    <col min="10253" max="10253" width="11.140625" style="463" customWidth="1"/>
    <col min="10254" max="10256" width="15" style="463" customWidth="1"/>
    <col min="10257" max="10257" width="13.5703125" style="463" customWidth="1"/>
    <col min="10258" max="10258" width="9.5703125" style="463" customWidth="1"/>
    <col min="10259" max="10259" width="16.7109375" style="463" customWidth="1"/>
    <col min="10260" max="10260" width="21.140625" style="463" customWidth="1"/>
    <col min="10261" max="10261" width="13.42578125" style="463" customWidth="1"/>
    <col min="10262" max="10496" width="8.85546875" style="463"/>
    <col min="10497" max="10497" width="6.7109375" style="463" customWidth="1"/>
    <col min="10498" max="10498" width="32.85546875" style="463" customWidth="1"/>
    <col min="10499" max="10499" width="18" style="463" customWidth="1"/>
    <col min="10500" max="10500" width="13.42578125" style="463" customWidth="1"/>
    <col min="10501" max="10503" width="15" style="463" customWidth="1"/>
    <col min="10504" max="10504" width="11.5703125" style="463" customWidth="1"/>
    <col min="10505" max="10506" width="13.140625" style="463" customWidth="1"/>
    <col min="10507" max="10508" width="13.42578125" style="463" customWidth="1"/>
    <col min="10509" max="10509" width="11.140625" style="463" customWidth="1"/>
    <col min="10510" max="10512" width="15" style="463" customWidth="1"/>
    <col min="10513" max="10513" width="13.5703125" style="463" customWidth="1"/>
    <col min="10514" max="10514" width="9.5703125" style="463" customWidth="1"/>
    <col min="10515" max="10515" width="16.7109375" style="463" customWidth="1"/>
    <col min="10516" max="10516" width="21.140625" style="463" customWidth="1"/>
    <col min="10517" max="10517" width="13.42578125" style="463" customWidth="1"/>
    <col min="10518" max="10752" width="8.85546875" style="463"/>
    <col min="10753" max="10753" width="6.7109375" style="463" customWidth="1"/>
    <col min="10754" max="10754" width="32.85546875" style="463" customWidth="1"/>
    <col min="10755" max="10755" width="18" style="463" customWidth="1"/>
    <col min="10756" max="10756" width="13.42578125" style="463" customWidth="1"/>
    <col min="10757" max="10759" width="15" style="463" customWidth="1"/>
    <col min="10760" max="10760" width="11.5703125" style="463" customWidth="1"/>
    <col min="10761" max="10762" width="13.140625" style="463" customWidth="1"/>
    <col min="10763" max="10764" width="13.42578125" style="463" customWidth="1"/>
    <col min="10765" max="10765" width="11.140625" style="463" customWidth="1"/>
    <col min="10766" max="10768" width="15" style="463" customWidth="1"/>
    <col min="10769" max="10769" width="13.5703125" style="463" customWidth="1"/>
    <col min="10770" max="10770" width="9.5703125" style="463" customWidth="1"/>
    <col min="10771" max="10771" width="16.7109375" style="463" customWidth="1"/>
    <col min="10772" max="10772" width="21.140625" style="463" customWidth="1"/>
    <col min="10773" max="10773" width="13.42578125" style="463" customWidth="1"/>
    <col min="10774" max="11008" width="8.85546875" style="463"/>
    <col min="11009" max="11009" width="6.7109375" style="463" customWidth="1"/>
    <col min="11010" max="11010" width="32.85546875" style="463" customWidth="1"/>
    <col min="11011" max="11011" width="18" style="463" customWidth="1"/>
    <col min="11012" max="11012" width="13.42578125" style="463" customWidth="1"/>
    <col min="11013" max="11015" width="15" style="463" customWidth="1"/>
    <col min="11016" max="11016" width="11.5703125" style="463" customWidth="1"/>
    <col min="11017" max="11018" width="13.140625" style="463" customWidth="1"/>
    <col min="11019" max="11020" width="13.42578125" style="463" customWidth="1"/>
    <col min="11021" max="11021" width="11.140625" style="463" customWidth="1"/>
    <col min="11022" max="11024" width="15" style="463" customWidth="1"/>
    <col min="11025" max="11025" width="13.5703125" style="463" customWidth="1"/>
    <col min="11026" max="11026" width="9.5703125" style="463" customWidth="1"/>
    <col min="11027" max="11027" width="16.7109375" style="463" customWidth="1"/>
    <col min="11028" max="11028" width="21.140625" style="463" customWidth="1"/>
    <col min="11029" max="11029" width="13.42578125" style="463" customWidth="1"/>
    <col min="11030" max="11264" width="8.85546875" style="463"/>
    <col min="11265" max="11265" width="6.7109375" style="463" customWidth="1"/>
    <col min="11266" max="11266" width="32.85546875" style="463" customWidth="1"/>
    <col min="11267" max="11267" width="18" style="463" customWidth="1"/>
    <col min="11268" max="11268" width="13.42578125" style="463" customWidth="1"/>
    <col min="11269" max="11271" width="15" style="463" customWidth="1"/>
    <col min="11272" max="11272" width="11.5703125" style="463" customWidth="1"/>
    <col min="11273" max="11274" width="13.140625" style="463" customWidth="1"/>
    <col min="11275" max="11276" width="13.42578125" style="463" customWidth="1"/>
    <col min="11277" max="11277" width="11.140625" style="463" customWidth="1"/>
    <col min="11278" max="11280" width="15" style="463" customWidth="1"/>
    <col min="11281" max="11281" width="13.5703125" style="463" customWidth="1"/>
    <col min="11282" max="11282" width="9.5703125" style="463" customWidth="1"/>
    <col min="11283" max="11283" width="16.7109375" style="463" customWidth="1"/>
    <col min="11284" max="11284" width="21.140625" style="463" customWidth="1"/>
    <col min="11285" max="11285" width="13.42578125" style="463" customWidth="1"/>
    <col min="11286" max="11520" width="8.85546875" style="463"/>
    <col min="11521" max="11521" width="6.7109375" style="463" customWidth="1"/>
    <col min="11522" max="11522" width="32.85546875" style="463" customWidth="1"/>
    <col min="11523" max="11523" width="18" style="463" customWidth="1"/>
    <col min="11524" max="11524" width="13.42578125" style="463" customWidth="1"/>
    <col min="11525" max="11527" width="15" style="463" customWidth="1"/>
    <col min="11528" max="11528" width="11.5703125" style="463" customWidth="1"/>
    <col min="11529" max="11530" width="13.140625" style="463" customWidth="1"/>
    <col min="11531" max="11532" width="13.42578125" style="463" customWidth="1"/>
    <col min="11533" max="11533" width="11.140625" style="463" customWidth="1"/>
    <col min="11534" max="11536" width="15" style="463" customWidth="1"/>
    <col min="11537" max="11537" width="13.5703125" style="463" customWidth="1"/>
    <col min="11538" max="11538" width="9.5703125" style="463" customWidth="1"/>
    <col min="11539" max="11539" width="16.7109375" style="463" customWidth="1"/>
    <col min="11540" max="11540" width="21.140625" style="463" customWidth="1"/>
    <col min="11541" max="11541" width="13.42578125" style="463" customWidth="1"/>
    <col min="11542" max="11776" width="8.85546875" style="463"/>
    <col min="11777" max="11777" width="6.7109375" style="463" customWidth="1"/>
    <col min="11778" max="11778" width="32.85546875" style="463" customWidth="1"/>
    <col min="11779" max="11779" width="18" style="463" customWidth="1"/>
    <col min="11780" max="11780" width="13.42578125" style="463" customWidth="1"/>
    <col min="11781" max="11783" width="15" style="463" customWidth="1"/>
    <col min="11784" max="11784" width="11.5703125" style="463" customWidth="1"/>
    <col min="11785" max="11786" width="13.140625" style="463" customWidth="1"/>
    <col min="11787" max="11788" width="13.42578125" style="463" customWidth="1"/>
    <col min="11789" max="11789" width="11.140625" style="463" customWidth="1"/>
    <col min="11790" max="11792" width="15" style="463" customWidth="1"/>
    <col min="11793" max="11793" width="13.5703125" style="463" customWidth="1"/>
    <col min="11794" max="11794" width="9.5703125" style="463" customWidth="1"/>
    <col min="11795" max="11795" width="16.7109375" style="463" customWidth="1"/>
    <col min="11796" max="11796" width="21.140625" style="463" customWidth="1"/>
    <col min="11797" max="11797" width="13.42578125" style="463" customWidth="1"/>
    <col min="11798" max="12032" width="8.85546875" style="463"/>
    <col min="12033" max="12033" width="6.7109375" style="463" customWidth="1"/>
    <col min="12034" max="12034" width="32.85546875" style="463" customWidth="1"/>
    <col min="12035" max="12035" width="18" style="463" customWidth="1"/>
    <col min="12036" max="12036" width="13.42578125" style="463" customWidth="1"/>
    <col min="12037" max="12039" width="15" style="463" customWidth="1"/>
    <col min="12040" max="12040" width="11.5703125" style="463" customWidth="1"/>
    <col min="12041" max="12042" width="13.140625" style="463" customWidth="1"/>
    <col min="12043" max="12044" width="13.42578125" style="463" customWidth="1"/>
    <col min="12045" max="12045" width="11.140625" style="463" customWidth="1"/>
    <col min="12046" max="12048" width="15" style="463" customWidth="1"/>
    <col min="12049" max="12049" width="13.5703125" style="463" customWidth="1"/>
    <col min="12050" max="12050" width="9.5703125" style="463" customWidth="1"/>
    <col min="12051" max="12051" width="16.7109375" style="463" customWidth="1"/>
    <col min="12052" max="12052" width="21.140625" style="463" customWidth="1"/>
    <col min="12053" max="12053" width="13.42578125" style="463" customWidth="1"/>
    <col min="12054" max="12288" width="8.85546875" style="463"/>
    <col min="12289" max="12289" width="6.7109375" style="463" customWidth="1"/>
    <col min="12290" max="12290" width="32.85546875" style="463" customWidth="1"/>
    <col min="12291" max="12291" width="18" style="463" customWidth="1"/>
    <col min="12292" max="12292" width="13.42578125" style="463" customWidth="1"/>
    <col min="12293" max="12295" width="15" style="463" customWidth="1"/>
    <col min="12296" max="12296" width="11.5703125" style="463" customWidth="1"/>
    <col min="12297" max="12298" width="13.140625" style="463" customWidth="1"/>
    <col min="12299" max="12300" width="13.42578125" style="463" customWidth="1"/>
    <col min="12301" max="12301" width="11.140625" style="463" customWidth="1"/>
    <col min="12302" max="12304" width="15" style="463" customWidth="1"/>
    <col min="12305" max="12305" width="13.5703125" style="463" customWidth="1"/>
    <col min="12306" max="12306" width="9.5703125" style="463" customWidth="1"/>
    <col min="12307" max="12307" width="16.7109375" style="463" customWidth="1"/>
    <col min="12308" max="12308" width="21.140625" style="463" customWidth="1"/>
    <col min="12309" max="12309" width="13.42578125" style="463" customWidth="1"/>
    <col min="12310" max="12544" width="8.85546875" style="463"/>
    <col min="12545" max="12545" width="6.7109375" style="463" customWidth="1"/>
    <col min="12546" max="12546" width="32.85546875" style="463" customWidth="1"/>
    <col min="12547" max="12547" width="18" style="463" customWidth="1"/>
    <col min="12548" max="12548" width="13.42578125" style="463" customWidth="1"/>
    <col min="12549" max="12551" width="15" style="463" customWidth="1"/>
    <col min="12552" max="12552" width="11.5703125" style="463" customWidth="1"/>
    <col min="12553" max="12554" width="13.140625" style="463" customWidth="1"/>
    <col min="12555" max="12556" width="13.42578125" style="463" customWidth="1"/>
    <col min="12557" max="12557" width="11.140625" style="463" customWidth="1"/>
    <col min="12558" max="12560" width="15" style="463" customWidth="1"/>
    <col min="12561" max="12561" width="13.5703125" style="463" customWidth="1"/>
    <col min="12562" max="12562" width="9.5703125" style="463" customWidth="1"/>
    <col min="12563" max="12563" width="16.7109375" style="463" customWidth="1"/>
    <col min="12564" max="12564" width="21.140625" style="463" customWidth="1"/>
    <col min="12565" max="12565" width="13.42578125" style="463" customWidth="1"/>
    <col min="12566" max="12800" width="8.85546875" style="463"/>
    <col min="12801" max="12801" width="6.7109375" style="463" customWidth="1"/>
    <col min="12802" max="12802" width="32.85546875" style="463" customWidth="1"/>
    <col min="12803" max="12803" width="18" style="463" customWidth="1"/>
    <col min="12804" max="12804" width="13.42578125" style="463" customWidth="1"/>
    <col min="12805" max="12807" width="15" style="463" customWidth="1"/>
    <col min="12808" max="12808" width="11.5703125" style="463" customWidth="1"/>
    <col min="12809" max="12810" width="13.140625" style="463" customWidth="1"/>
    <col min="12811" max="12812" width="13.42578125" style="463" customWidth="1"/>
    <col min="12813" max="12813" width="11.140625" style="463" customWidth="1"/>
    <col min="12814" max="12816" width="15" style="463" customWidth="1"/>
    <col min="12817" max="12817" width="13.5703125" style="463" customWidth="1"/>
    <col min="12818" max="12818" width="9.5703125" style="463" customWidth="1"/>
    <col min="12819" max="12819" width="16.7109375" style="463" customWidth="1"/>
    <col min="12820" max="12820" width="21.140625" style="463" customWidth="1"/>
    <col min="12821" max="12821" width="13.42578125" style="463" customWidth="1"/>
    <col min="12822" max="13056" width="8.85546875" style="463"/>
    <col min="13057" max="13057" width="6.7109375" style="463" customWidth="1"/>
    <col min="13058" max="13058" width="32.85546875" style="463" customWidth="1"/>
    <col min="13059" max="13059" width="18" style="463" customWidth="1"/>
    <col min="13060" max="13060" width="13.42578125" style="463" customWidth="1"/>
    <col min="13061" max="13063" width="15" style="463" customWidth="1"/>
    <col min="13064" max="13064" width="11.5703125" style="463" customWidth="1"/>
    <col min="13065" max="13066" width="13.140625" style="463" customWidth="1"/>
    <col min="13067" max="13068" width="13.42578125" style="463" customWidth="1"/>
    <col min="13069" max="13069" width="11.140625" style="463" customWidth="1"/>
    <col min="13070" max="13072" width="15" style="463" customWidth="1"/>
    <col min="13073" max="13073" width="13.5703125" style="463" customWidth="1"/>
    <col min="13074" max="13074" width="9.5703125" style="463" customWidth="1"/>
    <col min="13075" max="13075" width="16.7109375" style="463" customWidth="1"/>
    <col min="13076" max="13076" width="21.140625" style="463" customWidth="1"/>
    <col min="13077" max="13077" width="13.42578125" style="463" customWidth="1"/>
    <col min="13078" max="13312" width="8.85546875" style="463"/>
    <col min="13313" max="13313" width="6.7109375" style="463" customWidth="1"/>
    <col min="13314" max="13314" width="32.85546875" style="463" customWidth="1"/>
    <col min="13315" max="13315" width="18" style="463" customWidth="1"/>
    <col min="13316" max="13316" width="13.42578125" style="463" customWidth="1"/>
    <col min="13317" max="13319" width="15" style="463" customWidth="1"/>
    <col min="13320" max="13320" width="11.5703125" style="463" customWidth="1"/>
    <col min="13321" max="13322" width="13.140625" style="463" customWidth="1"/>
    <col min="13323" max="13324" width="13.42578125" style="463" customWidth="1"/>
    <col min="13325" max="13325" width="11.140625" style="463" customWidth="1"/>
    <col min="13326" max="13328" width="15" style="463" customWidth="1"/>
    <col min="13329" max="13329" width="13.5703125" style="463" customWidth="1"/>
    <col min="13330" max="13330" width="9.5703125" style="463" customWidth="1"/>
    <col min="13331" max="13331" width="16.7109375" style="463" customWidth="1"/>
    <col min="13332" max="13332" width="21.140625" style="463" customWidth="1"/>
    <col min="13333" max="13333" width="13.42578125" style="463" customWidth="1"/>
    <col min="13334" max="13568" width="8.85546875" style="463"/>
    <col min="13569" max="13569" width="6.7109375" style="463" customWidth="1"/>
    <col min="13570" max="13570" width="32.85546875" style="463" customWidth="1"/>
    <col min="13571" max="13571" width="18" style="463" customWidth="1"/>
    <col min="13572" max="13572" width="13.42578125" style="463" customWidth="1"/>
    <col min="13573" max="13575" width="15" style="463" customWidth="1"/>
    <col min="13576" max="13576" width="11.5703125" style="463" customWidth="1"/>
    <col min="13577" max="13578" width="13.140625" style="463" customWidth="1"/>
    <col min="13579" max="13580" width="13.42578125" style="463" customWidth="1"/>
    <col min="13581" max="13581" width="11.140625" style="463" customWidth="1"/>
    <col min="13582" max="13584" width="15" style="463" customWidth="1"/>
    <col min="13585" max="13585" width="13.5703125" style="463" customWidth="1"/>
    <col min="13586" max="13586" width="9.5703125" style="463" customWidth="1"/>
    <col min="13587" max="13587" width="16.7109375" style="463" customWidth="1"/>
    <col min="13588" max="13588" width="21.140625" style="463" customWidth="1"/>
    <col min="13589" max="13589" width="13.42578125" style="463" customWidth="1"/>
    <col min="13590" max="13824" width="8.85546875" style="463"/>
    <col min="13825" max="13825" width="6.7109375" style="463" customWidth="1"/>
    <col min="13826" max="13826" width="32.85546875" style="463" customWidth="1"/>
    <col min="13827" max="13827" width="18" style="463" customWidth="1"/>
    <col min="13828" max="13828" width="13.42578125" style="463" customWidth="1"/>
    <col min="13829" max="13831" width="15" style="463" customWidth="1"/>
    <col min="13832" max="13832" width="11.5703125" style="463" customWidth="1"/>
    <col min="13833" max="13834" width="13.140625" style="463" customWidth="1"/>
    <col min="13835" max="13836" width="13.42578125" style="463" customWidth="1"/>
    <col min="13837" max="13837" width="11.140625" style="463" customWidth="1"/>
    <col min="13838" max="13840" width="15" style="463" customWidth="1"/>
    <col min="13841" max="13841" width="13.5703125" style="463" customWidth="1"/>
    <col min="13842" max="13842" width="9.5703125" style="463" customWidth="1"/>
    <col min="13843" max="13843" width="16.7109375" style="463" customWidth="1"/>
    <col min="13844" max="13844" width="21.140625" style="463" customWidth="1"/>
    <col min="13845" max="13845" width="13.42578125" style="463" customWidth="1"/>
    <col min="13846" max="14080" width="8.85546875" style="463"/>
    <col min="14081" max="14081" width="6.7109375" style="463" customWidth="1"/>
    <col min="14082" max="14082" width="32.85546875" style="463" customWidth="1"/>
    <col min="14083" max="14083" width="18" style="463" customWidth="1"/>
    <col min="14084" max="14084" width="13.42578125" style="463" customWidth="1"/>
    <col min="14085" max="14087" width="15" style="463" customWidth="1"/>
    <col min="14088" max="14088" width="11.5703125" style="463" customWidth="1"/>
    <col min="14089" max="14090" width="13.140625" style="463" customWidth="1"/>
    <col min="14091" max="14092" width="13.42578125" style="463" customWidth="1"/>
    <col min="14093" max="14093" width="11.140625" style="463" customWidth="1"/>
    <col min="14094" max="14096" width="15" style="463" customWidth="1"/>
    <col min="14097" max="14097" width="13.5703125" style="463" customWidth="1"/>
    <col min="14098" max="14098" width="9.5703125" style="463" customWidth="1"/>
    <col min="14099" max="14099" width="16.7109375" style="463" customWidth="1"/>
    <col min="14100" max="14100" width="21.140625" style="463" customWidth="1"/>
    <col min="14101" max="14101" width="13.42578125" style="463" customWidth="1"/>
    <col min="14102" max="14336" width="8.85546875" style="463"/>
    <col min="14337" max="14337" width="6.7109375" style="463" customWidth="1"/>
    <col min="14338" max="14338" width="32.85546875" style="463" customWidth="1"/>
    <col min="14339" max="14339" width="18" style="463" customWidth="1"/>
    <col min="14340" max="14340" width="13.42578125" style="463" customWidth="1"/>
    <col min="14341" max="14343" width="15" style="463" customWidth="1"/>
    <col min="14344" max="14344" width="11.5703125" style="463" customWidth="1"/>
    <col min="14345" max="14346" width="13.140625" style="463" customWidth="1"/>
    <col min="14347" max="14348" width="13.42578125" style="463" customWidth="1"/>
    <col min="14349" max="14349" width="11.140625" style="463" customWidth="1"/>
    <col min="14350" max="14352" width="15" style="463" customWidth="1"/>
    <col min="14353" max="14353" width="13.5703125" style="463" customWidth="1"/>
    <col min="14354" max="14354" width="9.5703125" style="463" customWidth="1"/>
    <col min="14355" max="14355" width="16.7109375" style="463" customWidth="1"/>
    <col min="14356" max="14356" width="21.140625" style="463" customWidth="1"/>
    <col min="14357" max="14357" width="13.42578125" style="463" customWidth="1"/>
    <col min="14358" max="14592" width="8.85546875" style="463"/>
    <col min="14593" max="14593" width="6.7109375" style="463" customWidth="1"/>
    <col min="14594" max="14594" width="32.85546875" style="463" customWidth="1"/>
    <col min="14595" max="14595" width="18" style="463" customWidth="1"/>
    <col min="14596" max="14596" width="13.42578125" style="463" customWidth="1"/>
    <col min="14597" max="14599" width="15" style="463" customWidth="1"/>
    <col min="14600" max="14600" width="11.5703125" style="463" customWidth="1"/>
    <col min="14601" max="14602" width="13.140625" style="463" customWidth="1"/>
    <col min="14603" max="14604" width="13.42578125" style="463" customWidth="1"/>
    <col min="14605" max="14605" width="11.140625" style="463" customWidth="1"/>
    <col min="14606" max="14608" width="15" style="463" customWidth="1"/>
    <col min="14609" max="14609" width="13.5703125" style="463" customWidth="1"/>
    <col min="14610" max="14610" width="9.5703125" style="463" customWidth="1"/>
    <col min="14611" max="14611" width="16.7109375" style="463" customWidth="1"/>
    <col min="14612" max="14612" width="21.140625" style="463" customWidth="1"/>
    <col min="14613" max="14613" width="13.42578125" style="463" customWidth="1"/>
    <col min="14614" max="14848" width="8.85546875" style="463"/>
    <col min="14849" max="14849" width="6.7109375" style="463" customWidth="1"/>
    <col min="14850" max="14850" width="32.85546875" style="463" customWidth="1"/>
    <col min="14851" max="14851" width="18" style="463" customWidth="1"/>
    <col min="14852" max="14852" width="13.42578125" style="463" customWidth="1"/>
    <col min="14853" max="14855" width="15" style="463" customWidth="1"/>
    <col min="14856" max="14856" width="11.5703125" style="463" customWidth="1"/>
    <col min="14857" max="14858" width="13.140625" style="463" customWidth="1"/>
    <col min="14859" max="14860" width="13.42578125" style="463" customWidth="1"/>
    <col min="14861" max="14861" width="11.140625" style="463" customWidth="1"/>
    <col min="14862" max="14864" width="15" style="463" customWidth="1"/>
    <col min="14865" max="14865" width="13.5703125" style="463" customWidth="1"/>
    <col min="14866" max="14866" width="9.5703125" style="463" customWidth="1"/>
    <col min="14867" max="14867" width="16.7109375" style="463" customWidth="1"/>
    <col min="14868" max="14868" width="21.140625" style="463" customWidth="1"/>
    <col min="14869" max="14869" width="13.42578125" style="463" customWidth="1"/>
    <col min="14870" max="15104" width="8.85546875" style="463"/>
    <col min="15105" max="15105" width="6.7109375" style="463" customWidth="1"/>
    <col min="15106" max="15106" width="32.85546875" style="463" customWidth="1"/>
    <col min="15107" max="15107" width="18" style="463" customWidth="1"/>
    <col min="15108" max="15108" width="13.42578125" style="463" customWidth="1"/>
    <col min="15109" max="15111" width="15" style="463" customWidth="1"/>
    <col min="15112" max="15112" width="11.5703125" style="463" customWidth="1"/>
    <col min="15113" max="15114" width="13.140625" style="463" customWidth="1"/>
    <col min="15115" max="15116" width="13.42578125" style="463" customWidth="1"/>
    <col min="15117" max="15117" width="11.140625" style="463" customWidth="1"/>
    <col min="15118" max="15120" width="15" style="463" customWidth="1"/>
    <col min="15121" max="15121" width="13.5703125" style="463" customWidth="1"/>
    <col min="15122" max="15122" width="9.5703125" style="463" customWidth="1"/>
    <col min="15123" max="15123" width="16.7109375" style="463" customWidth="1"/>
    <col min="15124" max="15124" width="21.140625" style="463" customWidth="1"/>
    <col min="15125" max="15125" width="13.42578125" style="463" customWidth="1"/>
    <col min="15126" max="15360" width="8.85546875" style="463"/>
    <col min="15361" max="15361" width="6.7109375" style="463" customWidth="1"/>
    <col min="15362" max="15362" width="32.85546875" style="463" customWidth="1"/>
    <col min="15363" max="15363" width="18" style="463" customWidth="1"/>
    <col min="15364" max="15364" width="13.42578125" style="463" customWidth="1"/>
    <col min="15365" max="15367" width="15" style="463" customWidth="1"/>
    <col min="15368" max="15368" width="11.5703125" style="463" customWidth="1"/>
    <col min="15369" max="15370" width="13.140625" style="463" customWidth="1"/>
    <col min="15371" max="15372" width="13.42578125" style="463" customWidth="1"/>
    <col min="15373" max="15373" width="11.140625" style="463" customWidth="1"/>
    <col min="15374" max="15376" width="15" style="463" customWidth="1"/>
    <col min="15377" max="15377" width="13.5703125" style="463" customWidth="1"/>
    <col min="15378" max="15378" width="9.5703125" style="463" customWidth="1"/>
    <col min="15379" max="15379" width="16.7109375" style="463" customWidth="1"/>
    <col min="15380" max="15380" width="21.140625" style="463" customWidth="1"/>
    <col min="15381" max="15381" width="13.42578125" style="463" customWidth="1"/>
    <col min="15382" max="15616" width="8.85546875" style="463"/>
    <col min="15617" max="15617" width="6.7109375" style="463" customWidth="1"/>
    <col min="15618" max="15618" width="32.85546875" style="463" customWidth="1"/>
    <col min="15619" max="15619" width="18" style="463" customWidth="1"/>
    <col min="15620" max="15620" width="13.42578125" style="463" customWidth="1"/>
    <col min="15621" max="15623" width="15" style="463" customWidth="1"/>
    <col min="15624" max="15624" width="11.5703125" style="463" customWidth="1"/>
    <col min="15625" max="15626" width="13.140625" style="463" customWidth="1"/>
    <col min="15627" max="15628" width="13.42578125" style="463" customWidth="1"/>
    <col min="15629" max="15629" width="11.140625" style="463" customWidth="1"/>
    <col min="15630" max="15632" width="15" style="463" customWidth="1"/>
    <col min="15633" max="15633" width="13.5703125" style="463" customWidth="1"/>
    <col min="15634" max="15634" width="9.5703125" style="463" customWidth="1"/>
    <col min="15635" max="15635" width="16.7109375" style="463" customWidth="1"/>
    <col min="15636" max="15636" width="21.140625" style="463" customWidth="1"/>
    <col min="15637" max="15637" width="13.42578125" style="463" customWidth="1"/>
    <col min="15638" max="15872" width="8.85546875" style="463"/>
    <col min="15873" max="15873" width="6.7109375" style="463" customWidth="1"/>
    <col min="15874" max="15874" width="32.85546875" style="463" customWidth="1"/>
    <col min="15875" max="15875" width="18" style="463" customWidth="1"/>
    <col min="15876" max="15876" width="13.42578125" style="463" customWidth="1"/>
    <col min="15877" max="15879" width="15" style="463" customWidth="1"/>
    <col min="15880" max="15880" width="11.5703125" style="463" customWidth="1"/>
    <col min="15881" max="15882" width="13.140625" style="463" customWidth="1"/>
    <col min="15883" max="15884" width="13.42578125" style="463" customWidth="1"/>
    <col min="15885" max="15885" width="11.140625" style="463" customWidth="1"/>
    <col min="15886" max="15888" width="15" style="463" customWidth="1"/>
    <col min="15889" max="15889" width="13.5703125" style="463" customWidth="1"/>
    <col min="15890" max="15890" width="9.5703125" style="463" customWidth="1"/>
    <col min="15891" max="15891" width="16.7109375" style="463" customWidth="1"/>
    <col min="15892" max="15892" width="21.140625" style="463" customWidth="1"/>
    <col min="15893" max="15893" width="13.42578125" style="463" customWidth="1"/>
    <col min="15894" max="16128" width="8.85546875" style="463"/>
    <col min="16129" max="16129" width="6.7109375" style="463" customWidth="1"/>
    <col min="16130" max="16130" width="32.85546875" style="463" customWidth="1"/>
    <col min="16131" max="16131" width="18" style="463" customWidth="1"/>
    <col min="16132" max="16132" width="13.42578125" style="463" customWidth="1"/>
    <col min="16133" max="16135" width="15" style="463" customWidth="1"/>
    <col min="16136" max="16136" width="11.5703125" style="463" customWidth="1"/>
    <col min="16137" max="16138" width="13.140625" style="463" customWidth="1"/>
    <col min="16139" max="16140" width="13.42578125" style="463" customWidth="1"/>
    <col min="16141" max="16141" width="11.140625" style="463" customWidth="1"/>
    <col min="16142" max="16144" width="15" style="463" customWidth="1"/>
    <col min="16145" max="16145" width="13.5703125" style="463" customWidth="1"/>
    <col min="16146" max="16146" width="9.5703125" style="463" customWidth="1"/>
    <col min="16147" max="16147" width="16.7109375" style="463" customWidth="1"/>
    <col min="16148" max="16148" width="21.140625" style="463" customWidth="1"/>
    <col min="16149" max="16149" width="13.42578125" style="463" customWidth="1"/>
    <col min="16150" max="16384" width="8.85546875" style="463"/>
  </cols>
  <sheetData>
    <row r="1" spans="1:21" x14ac:dyDescent="0.25">
      <c r="N1" s="464"/>
      <c r="O1" s="464"/>
      <c r="P1" s="464"/>
      <c r="S1" s="640" t="s">
        <v>51</v>
      </c>
      <c r="T1" s="640"/>
    </row>
    <row r="2" spans="1:21" x14ac:dyDescent="0.25">
      <c r="N2" s="464"/>
      <c r="O2" s="464"/>
      <c r="P2" s="464"/>
      <c r="Q2" s="640" t="s">
        <v>52</v>
      </c>
      <c r="R2" s="640"/>
      <c r="S2" s="640"/>
      <c r="T2" s="640"/>
    </row>
    <row r="3" spans="1:21" x14ac:dyDescent="0.25">
      <c r="N3" s="464"/>
      <c r="O3" s="464"/>
      <c r="P3" s="464"/>
      <c r="Q3" s="640" t="s">
        <v>53</v>
      </c>
      <c r="R3" s="640"/>
      <c r="S3" s="640"/>
      <c r="T3" s="640"/>
    </row>
    <row r="4" spans="1:21" x14ac:dyDescent="0.25">
      <c r="N4" s="464"/>
      <c r="O4" s="464"/>
      <c r="P4" s="464"/>
      <c r="Q4" s="640" t="s">
        <v>54</v>
      </c>
      <c r="R4" s="640"/>
      <c r="S4" s="640"/>
      <c r="T4" s="640"/>
    </row>
    <row r="5" spans="1:21" x14ac:dyDescent="0.25">
      <c r="N5" s="464"/>
      <c r="O5" s="464"/>
      <c r="P5" s="464"/>
      <c r="Q5" s="640" t="s">
        <v>55</v>
      </c>
      <c r="R5" s="640"/>
      <c r="S5" s="640"/>
      <c r="T5" s="640"/>
    </row>
    <row r="6" spans="1:21" s="346" customFormat="1" ht="18.75" x14ac:dyDescent="0.3">
      <c r="A6" s="661" t="s">
        <v>356</v>
      </c>
      <c r="B6" s="661"/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  <c r="N6" s="661"/>
      <c r="O6" s="661"/>
      <c r="P6" s="661"/>
      <c r="Q6" s="661"/>
      <c r="R6" s="661"/>
      <c r="S6" s="661"/>
      <c r="T6" s="661"/>
      <c r="U6" s="465"/>
    </row>
    <row r="7" spans="1:21" s="346" customFormat="1" ht="18.75" customHeight="1" x14ac:dyDescent="0.3">
      <c r="A7" s="662" t="s">
        <v>428</v>
      </c>
      <c r="B7" s="662"/>
      <c r="C7" s="662"/>
      <c r="D7" s="662"/>
      <c r="E7" s="662"/>
      <c r="F7" s="662"/>
      <c r="G7" s="662"/>
      <c r="H7" s="662"/>
      <c r="I7" s="662"/>
      <c r="J7" s="662"/>
      <c r="K7" s="662"/>
      <c r="L7" s="662"/>
      <c r="M7" s="662"/>
      <c r="N7" s="662"/>
      <c r="O7" s="662"/>
      <c r="P7" s="662"/>
      <c r="Q7" s="662"/>
      <c r="R7" s="662"/>
      <c r="S7" s="662"/>
      <c r="T7" s="662"/>
      <c r="U7" s="466"/>
    </row>
    <row r="8" spans="1:21" s="346" customFormat="1" ht="18.75" customHeight="1" x14ac:dyDescent="0.3">
      <c r="A8" s="662" t="s">
        <v>357</v>
      </c>
      <c r="B8" s="662"/>
      <c r="C8" s="662"/>
      <c r="D8" s="662"/>
      <c r="E8" s="662"/>
      <c r="F8" s="662"/>
      <c r="G8" s="662"/>
      <c r="H8" s="662"/>
      <c r="I8" s="662"/>
      <c r="J8" s="662"/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466"/>
    </row>
    <row r="9" spans="1:21" s="346" customFormat="1" ht="18.75" x14ac:dyDescent="0.3">
      <c r="A9" s="661" t="s">
        <v>358</v>
      </c>
      <c r="B9" s="661"/>
      <c r="C9" s="661"/>
      <c r="D9" s="661"/>
      <c r="E9" s="661"/>
      <c r="F9" s="661"/>
      <c r="G9" s="661"/>
      <c r="H9" s="661"/>
      <c r="I9" s="661"/>
      <c r="J9" s="661"/>
      <c r="K9" s="661"/>
      <c r="L9" s="661"/>
      <c r="M9" s="661"/>
      <c r="N9" s="661"/>
      <c r="O9" s="661"/>
      <c r="P9" s="661"/>
      <c r="Q9" s="661"/>
      <c r="R9" s="661"/>
      <c r="S9" s="661"/>
      <c r="T9" s="661"/>
      <c r="U9" s="465"/>
    </row>
    <row r="10" spans="1:21" s="346" customFormat="1" ht="18.75" x14ac:dyDescent="0.3">
      <c r="A10" s="663" t="s">
        <v>757</v>
      </c>
      <c r="B10" s="663"/>
      <c r="C10" s="663"/>
      <c r="D10" s="663"/>
      <c r="E10" s="663"/>
      <c r="F10" s="663"/>
      <c r="G10" s="663"/>
      <c r="H10" s="663"/>
      <c r="I10" s="663"/>
      <c r="J10" s="663"/>
      <c r="K10" s="663"/>
      <c r="L10" s="663"/>
      <c r="M10" s="663"/>
      <c r="N10" s="663"/>
      <c r="O10" s="663"/>
      <c r="P10" s="663"/>
      <c r="Q10" s="663"/>
      <c r="R10" s="663"/>
      <c r="S10" s="663"/>
      <c r="T10" s="663"/>
      <c r="U10" s="465"/>
    </row>
    <row r="11" spans="1:21" s="346" customFormat="1" ht="18.75" x14ac:dyDescent="0.25">
      <c r="A11" s="664" t="s">
        <v>56</v>
      </c>
      <c r="B11" s="664"/>
      <c r="C11" s="664"/>
      <c r="D11" s="664"/>
      <c r="E11" s="664"/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4"/>
      <c r="R11" s="664"/>
      <c r="S11" s="664"/>
      <c r="T11" s="664"/>
      <c r="U11" s="467"/>
    </row>
    <row r="12" spans="1:21" s="346" customFormat="1" ht="15.75" x14ac:dyDescent="0.25">
      <c r="A12" s="637"/>
      <c r="B12" s="637"/>
      <c r="C12" s="637"/>
      <c r="D12" s="637"/>
      <c r="E12" s="637"/>
      <c r="F12" s="637"/>
      <c r="G12" s="637"/>
      <c r="H12" s="637"/>
      <c r="I12" s="637"/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345"/>
    </row>
    <row r="13" spans="1:21" ht="23.25" customHeight="1" x14ac:dyDescent="0.25">
      <c r="A13" s="638" t="s">
        <v>57</v>
      </c>
      <c r="B13" s="639" t="s">
        <v>0</v>
      </c>
      <c r="C13" s="639" t="s">
        <v>567</v>
      </c>
      <c r="D13" s="638" t="s">
        <v>214</v>
      </c>
      <c r="E13" s="638"/>
      <c r="F13" s="638"/>
      <c r="G13" s="638"/>
      <c r="H13" s="638"/>
      <c r="I13" s="638"/>
      <c r="J13" s="638"/>
      <c r="K13" s="638"/>
      <c r="L13" s="638"/>
      <c r="M13" s="638"/>
      <c r="N13" s="638"/>
      <c r="O13" s="638"/>
      <c r="P13" s="638"/>
      <c r="Q13" s="638"/>
      <c r="R13" s="638"/>
      <c r="S13" s="639" t="s">
        <v>558</v>
      </c>
      <c r="T13" s="639" t="s">
        <v>559</v>
      </c>
      <c r="U13" s="468"/>
    </row>
    <row r="14" spans="1:21" ht="17.25" customHeight="1" x14ac:dyDescent="0.25">
      <c r="A14" s="638"/>
      <c r="B14" s="639"/>
      <c r="C14" s="639"/>
      <c r="D14" s="638" t="s">
        <v>9</v>
      </c>
      <c r="E14" s="638"/>
      <c r="F14" s="638"/>
      <c r="G14" s="638"/>
      <c r="H14" s="638"/>
      <c r="I14" s="638" t="s">
        <v>58</v>
      </c>
      <c r="J14" s="638"/>
      <c r="K14" s="638"/>
      <c r="L14" s="638"/>
      <c r="M14" s="638"/>
      <c r="N14" s="639" t="s">
        <v>59</v>
      </c>
      <c r="O14" s="639"/>
      <c r="P14" s="639"/>
      <c r="Q14" s="639"/>
      <c r="R14" s="639"/>
      <c r="S14" s="639"/>
      <c r="T14" s="639"/>
      <c r="U14" s="469"/>
    </row>
    <row r="15" spans="1:21" ht="21" customHeight="1" x14ac:dyDescent="0.25">
      <c r="A15" s="638"/>
      <c r="B15" s="639"/>
      <c r="C15" s="639"/>
      <c r="D15" s="638"/>
      <c r="E15" s="638"/>
      <c r="F15" s="638"/>
      <c r="G15" s="638"/>
      <c r="H15" s="638"/>
      <c r="I15" s="638"/>
      <c r="J15" s="638"/>
      <c r="K15" s="638"/>
      <c r="L15" s="638"/>
      <c r="M15" s="638"/>
      <c r="N15" s="639"/>
      <c r="O15" s="639"/>
      <c r="P15" s="639"/>
      <c r="Q15" s="639"/>
      <c r="R15" s="639"/>
      <c r="S15" s="639"/>
      <c r="T15" s="639"/>
      <c r="U15" s="469"/>
    </row>
    <row r="16" spans="1:21" ht="27" customHeight="1" x14ac:dyDescent="0.25">
      <c r="A16" s="638"/>
      <c r="B16" s="639"/>
      <c r="C16" s="639"/>
      <c r="D16" s="638" t="s">
        <v>60</v>
      </c>
      <c r="E16" s="638" t="s">
        <v>12</v>
      </c>
      <c r="F16" s="660"/>
      <c r="G16" s="660"/>
      <c r="H16" s="660"/>
      <c r="I16" s="638" t="s">
        <v>60</v>
      </c>
      <c r="J16" s="638" t="s">
        <v>12</v>
      </c>
      <c r="K16" s="660"/>
      <c r="L16" s="660"/>
      <c r="M16" s="660"/>
      <c r="N16" s="638" t="s">
        <v>60</v>
      </c>
      <c r="O16" s="638" t="s">
        <v>12</v>
      </c>
      <c r="P16" s="660"/>
      <c r="Q16" s="660"/>
      <c r="R16" s="660"/>
      <c r="S16" s="639"/>
      <c r="T16" s="639"/>
      <c r="U16" s="469"/>
    </row>
    <row r="17" spans="1:21" ht="47.25" x14ac:dyDescent="0.25">
      <c r="A17" s="638"/>
      <c r="B17" s="639"/>
      <c r="C17" s="639"/>
      <c r="D17" s="638"/>
      <c r="E17" s="333" t="s">
        <v>3</v>
      </c>
      <c r="F17" s="333" t="s">
        <v>1</v>
      </c>
      <c r="G17" s="333" t="s">
        <v>501</v>
      </c>
      <c r="H17" s="395" t="s">
        <v>13</v>
      </c>
      <c r="I17" s="638"/>
      <c r="J17" s="395" t="s">
        <v>3</v>
      </c>
      <c r="K17" s="333" t="s">
        <v>1</v>
      </c>
      <c r="L17" s="333" t="s">
        <v>501</v>
      </c>
      <c r="M17" s="395" t="s">
        <v>13</v>
      </c>
      <c r="N17" s="638"/>
      <c r="O17" s="395" t="s">
        <v>3</v>
      </c>
      <c r="P17" s="395" t="s">
        <v>1</v>
      </c>
      <c r="Q17" s="333" t="s">
        <v>501</v>
      </c>
      <c r="R17" s="395" t="s">
        <v>13</v>
      </c>
      <c r="S17" s="639"/>
      <c r="T17" s="639"/>
      <c r="U17" s="470"/>
    </row>
    <row r="18" spans="1:21" x14ac:dyDescent="0.25">
      <c r="A18" s="21">
        <v>1</v>
      </c>
      <c r="B18" s="21">
        <v>2</v>
      </c>
      <c r="C18" s="21">
        <v>3</v>
      </c>
      <c r="D18" s="21">
        <v>4</v>
      </c>
      <c r="E18" s="21">
        <v>5</v>
      </c>
      <c r="F18" s="21">
        <v>6</v>
      </c>
      <c r="G18" s="21">
        <v>7</v>
      </c>
      <c r="H18" s="21">
        <v>8</v>
      </c>
      <c r="I18" s="21">
        <v>9</v>
      </c>
      <c r="J18" s="21">
        <v>10</v>
      </c>
      <c r="K18" s="21">
        <v>11</v>
      </c>
      <c r="L18" s="21">
        <v>12</v>
      </c>
      <c r="M18" s="21">
        <v>13</v>
      </c>
      <c r="N18" s="21">
        <v>14</v>
      </c>
      <c r="O18" s="21">
        <v>15</v>
      </c>
      <c r="P18" s="21">
        <v>16</v>
      </c>
      <c r="Q18" s="21">
        <v>17</v>
      </c>
      <c r="R18" s="21">
        <v>18</v>
      </c>
      <c r="S18" s="21">
        <v>19</v>
      </c>
      <c r="T18" s="21">
        <v>20</v>
      </c>
    </row>
    <row r="19" spans="1:21" s="474" customFormat="1" ht="33.75" customHeight="1" x14ac:dyDescent="0.25">
      <c r="A19" s="475"/>
      <c r="B19" s="641" t="s">
        <v>45</v>
      </c>
      <c r="C19" s="641"/>
      <c r="D19" s="641"/>
      <c r="E19" s="641"/>
      <c r="F19" s="641"/>
      <c r="G19" s="641"/>
      <c r="H19" s="641"/>
      <c r="I19" s="641"/>
      <c r="J19" s="641"/>
      <c r="K19" s="641"/>
      <c r="L19" s="641"/>
      <c r="M19" s="641"/>
      <c r="N19" s="641"/>
      <c r="O19" s="641"/>
      <c r="P19" s="641"/>
      <c r="Q19" s="641"/>
      <c r="R19" s="641"/>
      <c r="S19" s="641"/>
      <c r="T19" s="641"/>
    </row>
    <row r="20" spans="1:21" s="474" customFormat="1" ht="149.25" customHeight="1" x14ac:dyDescent="0.25">
      <c r="A20" s="476" t="s">
        <v>14</v>
      </c>
      <c r="B20" s="477" t="s">
        <v>359</v>
      </c>
      <c r="C20" s="478">
        <v>1450</v>
      </c>
      <c r="D20" s="479">
        <v>1450</v>
      </c>
      <c r="E20" s="479"/>
      <c r="F20" s="479">
        <v>1450</v>
      </c>
      <c r="G20" s="479"/>
      <c r="H20" s="480"/>
      <c r="I20" s="479">
        <v>1450</v>
      </c>
      <c r="J20" s="479"/>
      <c r="K20" s="479">
        <v>1450</v>
      </c>
      <c r="L20" s="479"/>
      <c r="M20" s="480"/>
      <c r="N20" s="479">
        <v>1450</v>
      </c>
      <c r="O20" s="479"/>
      <c r="P20" s="479">
        <v>1450</v>
      </c>
      <c r="Q20" s="479"/>
      <c r="R20" s="479"/>
      <c r="S20" s="500">
        <f>I20/D20</f>
        <v>1</v>
      </c>
      <c r="T20" s="500">
        <f>N20/D20</f>
        <v>1</v>
      </c>
    </row>
    <row r="21" spans="1:21" s="474" customFormat="1" ht="78" customHeight="1" x14ac:dyDescent="0.25">
      <c r="A21" s="481" t="s">
        <v>453</v>
      </c>
      <c r="B21" s="482" t="s">
        <v>464</v>
      </c>
      <c r="C21" s="483">
        <v>900</v>
      </c>
      <c r="D21" s="483">
        <v>900</v>
      </c>
      <c r="E21" s="483"/>
      <c r="F21" s="483">
        <v>900</v>
      </c>
      <c r="G21" s="483"/>
      <c r="H21" s="483"/>
      <c r="I21" s="483">
        <v>900</v>
      </c>
      <c r="J21" s="483"/>
      <c r="K21" s="483">
        <v>900</v>
      </c>
      <c r="L21" s="483"/>
      <c r="M21" s="483"/>
      <c r="N21" s="483">
        <v>900</v>
      </c>
      <c r="O21" s="483"/>
      <c r="P21" s="483">
        <v>900</v>
      </c>
      <c r="Q21" s="483"/>
      <c r="R21" s="483"/>
      <c r="S21" s="501">
        <f>D21/I21</f>
        <v>1</v>
      </c>
      <c r="T21" s="501">
        <f>N21/D21</f>
        <v>1</v>
      </c>
    </row>
    <row r="22" spans="1:21" s="474" customFormat="1" ht="101.25" customHeight="1" x14ac:dyDescent="0.25">
      <c r="A22" s="481"/>
      <c r="B22" s="484" t="s">
        <v>465</v>
      </c>
      <c r="C22" s="483">
        <v>900</v>
      </c>
      <c r="D22" s="483">
        <v>900</v>
      </c>
      <c r="E22" s="483"/>
      <c r="F22" s="483">
        <v>900</v>
      </c>
      <c r="G22" s="483"/>
      <c r="H22" s="483"/>
      <c r="I22" s="483">
        <v>900</v>
      </c>
      <c r="J22" s="483"/>
      <c r="K22" s="483">
        <v>900</v>
      </c>
      <c r="L22" s="483"/>
      <c r="M22" s="483"/>
      <c r="N22" s="483">
        <v>900</v>
      </c>
      <c r="O22" s="483"/>
      <c r="P22" s="483">
        <v>900</v>
      </c>
      <c r="Q22" s="483"/>
      <c r="R22" s="483"/>
      <c r="S22" s="501">
        <f>I22/D22</f>
        <v>1</v>
      </c>
      <c r="T22" s="501">
        <f>D22/I22</f>
        <v>1</v>
      </c>
    </row>
    <row r="23" spans="1:21" s="474" customFormat="1" ht="71.25" customHeight="1" x14ac:dyDescent="0.25">
      <c r="A23" s="481" t="s">
        <v>378</v>
      </c>
      <c r="B23" s="482" t="s">
        <v>466</v>
      </c>
      <c r="C23" s="483">
        <v>550</v>
      </c>
      <c r="D23" s="483">
        <v>550</v>
      </c>
      <c r="E23" s="483"/>
      <c r="F23" s="483">
        <v>550</v>
      </c>
      <c r="G23" s="483"/>
      <c r="H23" s="483"/>
      <c r="I23" s="483">
        <v>550</v>
      </c>
      <c r="J23" s="483"/>
      <c r="K23" s="483">
        <v>550</v>
      </c>
      <c r="L23" s="483"/>
      <c r="M23" s="483"/>
      <c r="N23" s="483">
        <v>550</v>
      </c>
      <c r="O23" s="483"/>
      <c r="P23" s="483">
        <v>550</v>
      </c>
      <c r="Q23" s="483"/>
      <c r="R23" s="483"/>
      <c r="S23" s="501">
        <f>I23/D23</f>
        <v>1</v>
      </c>
      <c r="T23" s="501">
        <f>N23/D23</f>
        <v>1</v>
      </c>
    </row>
    <row r="24" spans="1:21" s="474" customFormat="1" ht="82.5" customHeight="1" x14ac:dyDescent="0.25">
      <c r="A24" s="481"/>
      <c r="B24" s="482" t="s">
        <v>467</v>
      </c>
      <c r="C24" s="483">
        <v>550</v>
      </c>
      <c r="D24" s="483">
        <v>550</v>
      </c>
      <c r="E24" s="483"/>
      <c r="F24" s="483">
        <v>550</v>
      </c>
      <c r="G24" s="483"/>
      <c r="H24" s="483"/>
      <c r="I24" s="483">
        <v>550</v>
      </c>
      <c r="J24" s="483"/>
      <c r="K24" s="483">
        <v>550</v>
      </c>
      <c r="L24" s="483"/>
      <c r="M24" s="483"/>
      <c r="N24" s="483">
        <v>550</v>
      </c>
      <c r="O24" s="483"/>
      <c r="P24" s="483">
        <v>550</v>
      </c>
      <c r="Q24" s="483"/>
      <c r="R24" s="483"/>
      <c r="S24" s="501">
        <f>I24/D24</f>
        <v>1</v>
      </c>
      <c r="T24" s="501">
        <f>N24/N23</f>
        <v>1</v>
      </c>
    </row>
    <row r="25" spans="1:21" s="474" customFormat="1" ht="30" customHeight="1" x14ac:dyDescent="0.25">
      <c r="A25" s="481"/>
      <c r="B25" s="485" t="s">
        <v>468</v>
      </c>
      <c r="C25" s="486">
        <f>C21+C23</f>
        <v>1450</v>
      </c>
      <c r="D25" s="486">
        <v>1450</v>
      </c>
      <c r="E25" s="486"/>
      <c r="F25" s="486">
        <v>1450</v>
      </c>
      <c r="G25" s="486"/>
      <c r="H25" s="486"/>
      <c r="I25" s="486">
        <v>1450</v>
      </c>
      <c r="J25" s="486"/>
      <c r="K25" s="486">
        <v>1450</v>
      </c>
      <c r="L25" s="486"/>
      <c r="M25" s="486"/>
      <c r="N25" s="486">
        <v>1450</v>
      </c>
      <c r="O25" s="486"/>
      <c r="P25" s="486">
        <v>1450</v>
      </c>
      <c r="Q25" s="486"/>
      <c r="R25" s="486"/>
      <c r="S25" s="500">
        <f>I25/D25</f>
        <v>1</v>
      </c>
      <c r="T25" s="500">
        <f>N25/D25</f>
        <v>1</v>
      </c>
    </row>
    <row r="26" spans="1:21" s="474" customFormat="1" ht="33.75" customHeight="1" x14ac:dyDescent="0.25">
      <c r="A26" s="475"/>
      <c r="B26" s="641" t="s">
        <v>46</v>
      </c>
      <c r="C26" s="641"/>
      <c r="D26" s="641"/>
      <c r="E26" s="641"/>
      <c r="F26" s="641"/>
      <c r="G26" s="641"/>
      <c r="H26" s="641"/>
      <c r="I26" s="641"/>
      <c r="J26" s="641"/>
      <c r="K26" s="641"/>
      <c r="L26" s="641"/>
      <c r="M26" s="641"/>
      <c r="N26" s="641"/>
      <c r="O26" s="641"/>
      <c r="P26" s="641"/>
      <c r="Q26" s="641"/>
      <c r="R26" s="641"/>
      <c r="S26" s="641"/>
      <c r="T26" s="641"/>
    </row>
    <row r="27" spans="1:21" s="474" customFormat="1" ht="90" customHeight="1" x14ac:dyDescent="0.25">
      <c r="A27" s="487" t="s">
        <v>181</v>
      </c>
      <c r="B27" s="488" t="s">
        <v>469</v>
      </c>
      <c r="C27" s="478">
        <v>2836</v>
      </c>
      <c r="D27" s="478">
        <f>D28+D30+D32+D34+D36</f>
        <v>2836</v>
      </c>
      <c r="E27" s="478"/>
      <c r="F27" s="478">
        <f>F28+F30+F32+F34+F36</f>
        <v>2836</v>
      </c>
      <c r="G27" s="478"/>
      <c r="H27" s="478"/>
      <c r="I27" s="478">
        <f>I28+I30+I32+I34+I36</f>
        <v>2756</v>
      </c>
      <c r="J27" s="478"/>
      <c r="K27" s="478">
        <f>K28+K30+K32+K34+K36</f>
        <v>2756</v>
      </c>
      <c r="L27" s="478"/>
      <c r="M27" s="478"/>
      <c r="N27" s="478">
        <f>N28+N30+N32+N34+N36</f>
        <v>2756</v>
      </c>
      <c r="O27" s="478"/>
      <c r="P27" s="478">
        <f>P28+P30+P32+P34+P36</f>
        <v>2756</v>
      </c>
      <c r="Q27" s="478"/>
      <c r="R27" s="478"/>
      <c r="S27" s="500">
        <f>I27/D27*100%</f>
        <v>0.97199999999999998</v>
      </c>
      <c r="T27" s="500">
        <f>N27/D27*100%</f>
        <v>0.97199999999999998</v>
      </c>
    </row>
    <row r="28" spans="1:21" s="474" customFormat="1" ht="69.75" customHeight="1" x14ac:dyDescent="0.25">
      <c r="A28" s="481" t="s">
        <v>183</v>
      </c>
      <c r="B28" s="484" t="s">
        <v>360</v>
      </c>
      <c r="C28" s="489">
        <v>575</v>
      </c>
      <c r="D28" s="490">
        <v>575</v>
      </c>
      <c r="E28" s="490"/>
      <c r="F28" s="490">
        <v>575</v>
      </c>
      <c r="G28" s="490"/>
      <c r="H28" s="490"/>
      <c r="I28" s="490">
        <v>495</v>
      </c>
      <c r="J28" s="490"/>
      <c r="K28" s="490">
        <v>495</v>
      </c>
      <c r="L28" s="490"/>
      <c r="M28" s="490"/>
      <c r="N28" s="490">
        <v>495</v>
      </c>
      <c r="O28" s="490"/>
      <c r="P28" s="490">
        <v>495</v>
      </c>
      <c r="Q28" s="490"/>
      <c r="R28" s="490"/>
      <c r="S28" s="501">
        <f>I28/D28*100%</f>
        <v>0.86099999999999999</v>
      </c>
      <c r="T28" s="501">
        <f>N28/D28*100%</f>
        <v>0.86099999999999999</v>
      </c>
    </row>
    <row r="29" spans="1:21" s="474" customFormat="1" ht="119.25" customHeight="1" x14ac:dyDescent="0.25">
      <c r="A29" s="481"/>
      <c r="B29" s="484" t="s">
        <v>470</v>
      </c>
      <c r="C29" s="489">
        <v>575</v>
      </c>
      <c r="D29" s="489">
        <v>575</v>
      </c>
      <c r="E29" s="489"/>
      <c r="F29" s="489">
        <v>575</v>
      </c>
      <c r="G29" s="489"/>
      <c r="H29" s="489">
        <v>0</v>
      </c>
      <c r="I29" s="489">
        <v>495</v>
      </c>
      <c r="J29" s="489"/>
      <c r="K29" s="489">
        <v>495</v>
      </c>
      <c r="L29" s="489"/>
      <c r="M29" s="489"/>
      <c r="N29" s="489">
        <v>495</v>
      </c>
      <c r="O29" s="489"/>
      <c r="P29" s="489">
        <v>495</v>
      </c>
      <c r="Q29" s="489"/>
      <c r="R29" s="489"/>
      <c r="S29" s="501">
        <f>I29/D29*100%</f>
        <v>0.86099999999999999</v>
      </c>
      <c r="T29" s="501">
        <f>N29/D29*100%</f>
        <v>0.86099999999999999</v>
      </c>
    </row>
    <row r="30" spans="1:21" s="474" customFormat="1" ht="79.5" customHeight="1" x14ac:dyDescent="0.25">
      <c r="A30" s="481" t="s">
        <v>471</v>
      </c>
      <c r="B30" s="482" t="s">
        <v>472</v>
      </c>
      <c r="C30" s="489">
        <v>871</v>
      </c>
      <c r="D30" s="483">
        <v>871</v>
      </c>
      <c r="E30" s="483"/>
      <c r="F30" s="483">
        <v>871</v>
      </c>
      <c r="G30" s="483"/>
      <c r="H30" s="491"/>
      <c r="I30" s="483">
        <v>871</v>
      </c>
      <c r="J30" s="483"/>
      <c r="K30" s="483">
        <v>871</v>
      </c>
      <c r="L30" s="483"/>
      <c r="M30" s="491"/>
      <c r="N30" s="483">
        <v>871</v>
      </c>
      <c r="O30" s="483"/>
      <c r="P30" s="483">
        <v>871</v>
      </c>
      <c r="Q30" s="483"/>
      <c r="R30" s="491"/>
      <c r="S30" s="501">
        <f>I30/D30</f>
        <v>1</v>
      </c>
      <c r="T30" s="501">
        <f>N30/D30</f>
        <v>1</v>
      </c>
    </row>
    <row r="31" spans="1:21" s="474" customFormat="1" ht="128.25" customHeight="1" x14ac:dyDescent="0.25">
      <c r="A31" s="492"/>
      <c r="B31" s="482" t="s">
        <v>473</v>
      </c>
      <c r="C31" s="489">
        <v>871</v>
      </c>
      <c r="D31" s="493">
        <v>871</v>
      </c>
      <c r="E31" s="493"/>
      <c r="F31" s="493">
        <v>871</v>
      </c>
      <c r="G31" s="493"/>
      <c r="H31" s="493"/>
      <c r="I31" s="493">
        <v>871</v>
      </c>
      <c r="J31" s="493"/>
      <c r="K31" s="493">
        <v>871</v>
      </c>
      <c r="L31" s="493"/>
      <c r="M31" s="493"/>
      <c r="N31" s="493">
        <v>871</v>
      </c>
      <c r="O31" s="493"/>
      <c r="P31" s="493">
        <v>871</v>
      </c>
      <c r="Q31" s="493"/>
      <c r="R31" s="493"/>
      <c r="S31" s="501">
        <f>I31/D31</f>
        <v>1</v>
      </c>
      <c r="T31" s="501">
        <f>I31/D31</f>
        <v>1</v>
      </c>
    </row>
    <row r="32" spans="1:21" s="474" customFormat="1" ht="63" customHeight="1" x14ac:dyDescent="0.25">
      <c r="A32" s="481" t="s">
        <v>474</v>
      </c>
      <c r="B32" s="482" t="s">
        <v>475</v>
      </c>
      <c r="C32" s="490">
        <v>663</v>
      </c>
      <c r="D32" s="493">
        <v>663</v>
      </c>
      <c r="E32" s="493"/>
      <c r="F32" s="493">
        <v>663</v>
      </c>
      <c r="G32" s="493"/>
      <c r="H32" s="493"/>
      <c r="I32" s="493">
        <v>663</v>
      </c>
      <c r="J32" s="493"/>
      <c r="K32" s="493">
        <v>663</v>
      </c>
      <c r="L32" s="493"/>
      <c r="M32" s="493"/>
      <c r="N32" s="493">
        <v>663</v>
      </c>
      <c r="O32" s="493"/>
      <c r="P32" s="493">
        <v>663</v>
      </c>
      <c r="Q32" s="493"/>
      <c r="R32" s="493"/>
      <c r="S32" s="501">
        <f>N32/D32</f>
        <v>1</v>
      </c>
      <c r="T32" s="501">
        <f t="shared" ref="T32:T37" si="0">N32/D32</f>
        <v>1</v>
      </c>
    </row>
    <row r="33" spans="1:20" s="474" customFormat="1" ht="59.25" customHeight="1" x14ac:dyDescent="0.25">
      <c r="A33" s="492"/>
      <c r="B33" s="482" t="s">
        <v>476</v>
      </c>
      <c r="C33" s="490">
        <v>663</v>
      </c>
      <c r="D33" s="493">
        <v>663</v>
      </c>
      <c r="E33" s="493"/>
      <c r="F33" s="493">
        <v>663</v>
      </c>
      <c r="G33" s="493"/>
      <c r="H33" s="493"/>
      <c r="I33" s="493">
        <v>663</v>
      </c>
      <c r="J33" s="493"/>
      <c r="K33" s="493">
        <v>663</v>
      </c>
      <c r="L33" s="493"/>
      <c r="M33" s="493"/>
      <c r="N33" s="493">
        <v>663</v>
      </c>
      <c r="O33" s="493"/>
      <c r="P33" s="493">
        <v>663</v>
      </c>
      <c r="Q33" s="493"/>
      <c r="R33" s="493"/>
      <c r="S33" s="501">
        <f>I33/D33</f>
        <v>1</v>
      </c>
      <c r="T33" s="501">
        <f t="shared" si="0"/>
        <v>1</v>
      </c>
    </row>
    <row r="34" spans="1:20" s="474" customFormat="1" ht="84" customHeight="1" x14ac:dyDescent="0.25">
      <c r="A34" s="494" t="s">
        <v>560</v>
      </c>
      <c r="B34" s="482" t="s">
        <v>478</v>
      </c>
      <c r="C34" s="490">
        <v>65</v>
      </c>
      <c r="D34" s="493">
        <v>65</v>
      </c>
      <c r="E34" s="493"/>
      <c r="F34" s="493">
        <v>65</v>
      </c>
      <c r="G34" s="493"/>
      <c r="H34" s="493"/>
      <c r="I34" s="493">
        <v>65</v>
      </c>
      <c r="J34" s="493"/>
      <c r="K34" s="493">
        <v>65</v>
      </c>
      <c r="L34" s="493"/>
      <c r="M34" s="493"/>
      <c r="N34" s="493">
        <v>65</v>
      </c>
      <c r="O34" s="493"/>
      <c r="P34" s="493">
        <v>65</v>
      </c>
      <c r="Q34" s="493"/>
      <c r="R34" s="493"/>
      <c r="S34" s="501">
        <f>I34/D34</f>
        <v>1</v>
      </c>
      <c r="T34" s="501">
        <f t="shared" si="0"/>
        <v>1</v>
      </c>
    </row>
    <row r="35" spans="1:20" s="474" customFormat="1" ht="78" customHeight="1" x14ac:dyDescent="0.25">
      <c r="A35" s="481"/>
      <c r="B35" s="482" t="s">
        <v>477</v>
      </c>
      <c r="C35" s="495">
        <v>65</v>
      </c>
      <c r="D35" s="493">
        <v>65</v>
      </c>
      <c r="E35" s="493"/>
      <c r="F35" s="493">
        <v>65</v>
      </c>
      <c r="G35" s="493"/>
      <c r="H35" s="493"/>
      <c r="I35" s="493">
        <v>65</v>
      </c>
      <c r="J35" s="493"/>
      <c r="K35" s="493">
        <v>65</v>
      </c>
      <c r="L35" s="493"/>
      <c r="M35" s="493"/>
      <c r="N35" s="493">
        <v>65</v>
      </c>
      <c r="O35" s="493"/>
      <c r="P35" s="493">
        <v>65</v>
      </c>
      <c r="Q35" s="493"/>
      <c r="R35" s="493"/>
      <c r="S35" s="501">
        <f>I35/D35</f>
        <v>1</v>
      </c>
      <c r="T35" s="501">
        <f t="shared" si="0"/>
        <v>1</v>
      </c>
    </row>
    <row r="36" spans="1:20" s="474" customFormat="1" ht="92.25" customHeight="1" x14ac:dyDescent="0.25">
      <c r="A36" s="481" t="s">
        <v>561</v>
      </c>
      <c r="B36" s="482" t="s">
        <v>562</v>
      </c>
      <c r="C36" s="495">
        <v>662</v>
      </c>
      <c r="D36" s="493">
        <v>662</v>
      </c>
      <c r="E36" s="493"/>
      <c r="F36" s="493">
        <v>662</v>
      </c>
      <c r="G36" s="493"/>
      <c r="H36" s="493"/>
      <c r="I36" s="493">
        <v>662</v>
      </c>
      <c r="J36" s="493"/>
      <c r="K36" s="493">
        <v>662</v>
      </c>
      <c r="L36" s="493"/>
      <c r="M36" s="493"/>
      <c r="N36" s="493">
        <v>662</v>
      </c>
      <c r="O36" s="493"/>
      <c r="P36" s="493">
        <v>662</v>
      </c>
      <c r="Q36" s="493"/>
      <c r="R36" s="493"/>
      <c r="S36" s="501">
        <f>I36/D36</f>
        <v>1</v>
      </c>
      <c r="T36" s="501">
        <f t="shared" si="0"/>
        <v>1</v>
      </c>
    </row>
    <row r="37" spans="1:20" s="474" customFormat="1" ht="90" customHeight="1" x14ac:dyDescent="0.25">
      <c r="A37" s="481"/>
      <c r="B37" s="482" t="s">
        <v>563</v>
      </c>
      <c r="C37" s="495">
        <v>662</v>
      </c>
      <c r="D37" s="493">
        <v>662</v>
      </c>
      <c r="E37" s="493"/>
      <c r="F37" s="493">
        <v>662</v>
      </c>
      <c r="G37" s="493"/>
      <c r="H37" s="493"/>
      <c r="I37" s="493">
        <v>662</v>
      </c>
      <c r="J37" s="493"/>
      <c r="K37" s="493">
        <v>662</v>
      </c>
      <c r="L37" s="493"/>
      <c r="M37" s="493"/>
      <c r="N37" s="493">
        <v>662</v>
      </c>
      <c r="O37" s="493"/>
      <c r="P37" s="493">
        <v>662</v>
      </c>
      <c r="Q37" s="493"/>
      <c r="R37" s="493"/>
      <c r="S37" s="501">
        <f>I37/D37</f>
        <v>1</v>
      </c>
      <c r="T37" s="501">
        <f t="shared" si="0"/>
        <v>1</v>
      </c>
    </row>
    <row r="38" spans="1:20" s="474" customFormat="1" ht="31.5" customHeight="1" x14ac:dyDescent="0.25">
      <c r="A38" s="481"/>
      <c r="B38" s="485" t="s">
        <v>479</v>
      </c>
      <c r="C38" s="496">
        <f>C28+C30+C32+C34+C36</f>
        <v>2836</v>
      </c>
      <c r="D38" s="497">
        <f>D28+D30+D32+D34+D36</f>
        <v>2836</v>
      </c>
      <c r="E38" s="497"/>
      <c r="F38" s="497">
        <f>F28+F30+F32+F34+F36</f>
        <v>2836</v>
      </c>
      <c r="G38" s="497"/>
      <c r="H38" s="497"/>
      <c r="I38" s="497">
        <f>I28+I30+I32+I34+I36</f>
        <v>2756</v>
      </c>
      <c r="J38" s="497"/>
      <c r="K38" s="497">
        <f>K28+K30+K32+K34+K36</f>
        <v>2756</v>
      </c>
      <c r="L38" s="497"/>
      <c r="M38" s="497"/>
      <c r="N38" s="497">
        <f>N28+N30+N32+N34+N36</f>
        <v>2756</v>
      </c>
      <c r="O38" s="497"/>
      <c r="P38" s="497">
        <f>P28+P30+P32+P34+P36</f>
        <v>2756</v>
      </c>
      <c r="Q38" s="497"/>
      <c r="R38" s="497"/>
      <c r="S38" s="500">
        <f>I38/D38*100%</f>
        <v>0.97199999999999998</v>
      </c>
      <c r="T38" s="500">
        <f>N38/D38*100%</f>
        <v>0.97199999999999998</v>
      </c>
    </row>
    <row r="39" spans="1:20" s="474" customFormat="1" ht="31.5" customHeight="1" x14ac:dyDescent="0.25">
      <c r="A39" s="481"/>
      <c r="B39" s="485" t="s">
        <v>480</v>
      </c>
      <c r="C39" s="496">
        <f>C25+C38</f>
        <v>4286</v>
      </c>
      <c r="D39" s="497">
        <f>D25+D38</f>
        <v>4286</v>
      </c>
      <c r="E39" s="497"/>
      <c r="F39" s="497">
        <f>F25+F38</f>
        <v>4286</v>
      </c>
      <c r="G39" s="497"/>
      <c r="H39" s="497"/>
      <c r="I39" s="497">
        <f>I25+I38</f>
        <v>4206</v>
      </c>
      <c r="J39" s="497"/>
      <c r="K39" s="497">
        <f>K25+K38</f>
        <v>4206</v>
      </c>
      <c r="L39" s="497"/>
      <c r="M39" s="497"/>
      <c r="N39" s="497">
        <f>N25+N38</f>
        <v>4206</v>
      </c>
      <c r="O39" s="497"/>
      <c r="P39" s="497">
        <f>P25+P38</f>
        <v>4206</v>
      </c>
      <c r="Q39" s="497"/>
      <c r="R39" s="497"/>
      <c r="S39" s="500">
        <f>I39/D39*100%</f>
        <v>0.98099999999999998</v>
      </c>
      <c r="T39" s="500">
        <f>N39/D39*100%</f>
        <v>0.98099999999999998</v>
      </c>
    </row>
    <row r="40" spans="1:20" x14ac:dyDescent="0.25">
      <c r="A40" s="498"/>
      <c r="B40" s="498"/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502"/>
      <c r="T40" s="502"/>
    </row>
    <row r="41" spans="1:20" x14ac:dyDescent="0.25">
      <c r="D41" s="471"/>
      <c r="E41" s="471"/>
      <c r="F41" s="471"/>
      <c r="G41" s="471"/>
      <c r="I41" s="472"/>
    </row>
    <row r="42" spans="1:20" x14ac:dyDescent="0.25">
      <c r="D42" s="471"/>
      <c r="E42" s="471"/>
      <c r="F42" s="471"/>
      <c r="G42" s="471"/>
      <c r="I42" s="472"/>
    </row>
    <row r="43" spans="1:20" x14ac:dyDescent="0.25">
      <c r="D43" s="471"/>
      <c r="E43" s="471"/>
      <c r="F43" s="471"/>
      <c r="G43" s="471"/>
    </row>
    <row r="44" spans="1:20" x14ac:dyDescent="0.25">
      <c r="D44" s="471"/>
      <c r="E44" s="471"/>
      <c r="F44" s="471"/>
      <c r="G44" s="471"/>
    </row>
  </sheetData>
  <mergeCells count="29">
    <mergeCell ref="A6:T6"/>
    <mergeCell ref="A7:T7"/>
    <mergeCell ref="A8:T8"/>
    <mergeCell ref="A9:T9"/>
    <mergeCell ref="B19:T19"/>
    <mergeCell ref="A10:T10"/>
    <mergeCell ref="A11:T11"/>
    <mergeCell ref="A12:T12"/>
    <mergeCell ref="B26:T26"/>
    <mergeCell ref="A13:A17"/>
    <mergeCell ref="B13:B17"/>
    <mergeCell ref="C13:C17"/>
    <mergeCell ref="D16:D17"/>
    <mergeCell ref="D13:R13"/>
    <mergeCell ref="S13:S17"/>
    <mergeCell ref="T13:T17"/>
    <mergeCell ref="D14:H15"/>
    <mergeCell ref="I14:M15"/>
    <mergeCell ref="N14:R15"/>
    <mergeCell ref="E16:H16"/>
    <mergeCell ref="I16:I17"/>
    <mergeCell ref="J16:M16"/>
    <mergeCell ref="N16:N17"/>
    <mergeCell ref="O16:R16"/>
    <mergeCell ref="S1:T1"/>
    <mergeCell ref="Q2:T2"/>
    <mergeCell ref="Q3:T3"/>
    <mergeCell ref="Q4:T4"/>
    <mergeCell ref="Q5:T5"/>
  </mergeCells>
  <pageMargins left="0.43307086614173229" right="0.35433070866141736" top="0.51181102362204722" bottom="0.27559055118110237" header="0.31496062992125984" footer="0.31496062992125984"/>
  <pageSetup paperSize="9" scale="4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A23" zoomScale="80" zoomScaleNormal="80" zoomScaleSheetLayoutView="75" workbookViewId="0">
      <selection activeCell="A25" sqref="A25:Q25"/>
    </sheetView>
  </sheetViews>
  <sheetFormatPr defaultRowHeight="15" x14ac:dyDescent="0.25"/>
  <cols>
    <col min="1" max="1" width="6.140625" style="284" customWidth="1"/>
    <col min="2" max="2" width="53.7109375" style="284" customWidth="1"/>
    <col min="3" max="3" width="15.42578125" style="284" customWidth="1"/>
    <col min="4" max="4" width="14.42578125" style="284" customWidth="1"/>
    <col min="5" max="5" width="10.140625" style="284" customWidth="1"/>
    <col min="6" max="6" width="15.28515625" style="284" customWidth="1"/>
    <col min="7" max="7" width="12.28515625" style="284" customWidth="1"/>
    <col min="8" max="8" width="15.5703125" style="284" customWidth="1"/>
    <col min="9" max="9" width="12.5703125" style="284" customWidth="1"/>
    <col min="10" max="10" width="14.140625" style="156" customWidth="1"/>
    <col min="11" max="11" width="11.85546875" style="284" customWidth="1"/>
    <col min="12" max="12" width="15.140625" style="284" customWidth="1"/>
    <col min="13" max="13" width="10.85546875" style="284" customWidth="1"/>
    <col min="14" max="14" width="14.7109375" style="156" customWidth="1"/>
    <col min="15" max="15" width="13" style="284" customWidth="1"/>
    <col min="16" max="16" width="12.42578125" style="284" customWidth="1"/>
    <col min="17" max="17" width="11" style="284" bestFit="1" customWidth="1"/>
    <col min="18" max="18" width="17.140625" style="284" customWidth="1"/>
    <col min="19" max="19" width="9.140625" style="284"/>
    <col min="20" max="20" width="15" style="284" customWidth="1"/>
    <col min="21" max="16384" width="9.140625" style="284"/>
  </cols>
  <sheetData>
    <row r="1" spans="1:20" ht="19.5" x14ac:dyDescent="0.25">
      <c r="A1" s="680" t="s">
        <v>361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</row>
    <row r="2" spans="1:20" ht="15" customHeight="1" x14ac:dyDescent="0.25">
      <c r="A2" s="680" t="s">
        <v>362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</row>
    <row r="3" spans="1:20" ht="15" customHeight="1" x14ac:dyDescent="0.25">
      <c r="A3" s="680" t="s">
        <v>363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</row>
    <row r="4" spans="1:20" ht="16.5" x14ac:dyDescent="0.25">
      <c r="A4" s="680" t="s">
        <v>429</v>
      </c>
      <c r="B4" s="680"/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</row>
    <row r="5" spans="1:20" ht="15" customHeight="1" x14ac:dyDescent="0.25">
      <c r="A5" s="680" t="s">
        <v>750</v>
      </c>
      <c r="B5" s="680"/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680"/>
      <c r="P5" s="680"/>
      <c r="Q5" s="680"/>
    </row>
    <row r="6" spans="1:20" ht="16.5" x14ac:dyDescent="0.25">
      <c r="A6" s="285" t="s">
        <v>364</v>
      </c>
      <c r="E6" s="286" t="s">
        <v>365</v>
      </c>
      <c r="F6" s="286"/>
      <c r="G6" s="286"/>
      <c r="H6" s="286"/>
      <c r="I6" s="286"/>
      <c r="J6" s="311"/>
    </row>
    <row r="7" spans="1:20" ht="16.5" x14ac:dyDescent="0.25">
      <c r="A7" s="287"/>
    </row>
    <row r="8" spans="1:20" x14ac:dyDescent="0.25">
      <c r="A8" s="673" t="s">
        <v>22</v>
      </c>
      <c r="B8" s="674" t="s">
        <v>0</v>
      </c>
      <c r="C8" s="671" t="s">
        <v>604</v>
      </c>
      <c r="D8" s="676" t="s">
        <v>366</v>
      </c>
      <c r="E8" s="676"/>
      <c r="F8" s="676"/>
      <c r="G8" s="676"/>
      <c r="H8" s="676"/>
      <c r="I8" s="676"/>
      <c r="J8" s="676"/>
      <c r="K8" s="676"/>
      <c r="L8" s="676"/>
      <c r="M8" s="676"/>
      <c r="N8" s="676"/>
      <c r="O8" s="676"/>
      <c r="P8" s="676"/>
      <c r="Q8" s="676"/>
    </row>
    <row r="9" spans="1:20" ht="55.5" customHeight="1" x14ac:dyDescent="0.25">
      <c r="A9" s="673"/>
      <c r="B9" s="674"/>
      <c r="C9" s="675"/>
      <c r="D9" s="673" t="s">
        <v>367</v>
      </c>
      <c r="E9" s="673"/>
      <c r="F9" s="673"/>
      <c r="G9" s="673"/>
      <c r="H9" s="674" t="s">
        <v>368</v>
      </c>
      <c r="I9" s="674"/>
      <c r="J9" s="674"/>
      <c r="K9" s="674"/>
      <c r="L9" s="674" t="s">
        <v>369</v>
      </c>
      <c r="M9" s="674"/>
      <c r="N9" s="674"/>
      <c r="O9" s="674"/>
      <c r="P9" s="677" t="s">
        <v>408</v>
      </c>
      <c r="Q9" s="677" t="s">
        <v>409</v>
      </c>
    </row>
    <row r="10" spans="1:20" x14ac:dyDescent="0.25">
      <c r="A10" s="673"/>
      <c r="B10" s="674"/>
      <c r="C10" s="672"/>
      <c r="D10" s="673"/>
      <c r="E10" s="673"/>
      <c r="F10" s="673"/>
      <c r="G10" s="673"/>
      <c r="H10" s="674" t="s">
        <v>370</v>
      </c>
      <c r="I10" s="674"/>
      <c r="J10" s="674"/>
      <c r="K10" s="674"/>
      <c r="L10" s="674" t="s">
        <v>371</v>
      </c>
      <c r="M10" s="674"/>
      <c r="N10" s="674"/>
      <c r="O10" s="674"/>
      <c r="P10" s="678"/>
      <c r="Q10" s="678"/>
    </row>
    <row r="11" spans="1:20" x14ac:dyDescent="0.25">
      <c r="A11" s="673"/>
      <c r="B11" s="674"/>
      <c r="C11" s="671" t="s">
        <v>372</v>
      </c>
      <c r="D11" s="673" t="s">
        <v>2</v>
      </c>
      <c r="E11" s="673" t="s">
        <v>12</v>
      </c>
      <c r="F11" s="673"/>
      <c r="G11" s="673"/>
      <c r="H11" s="673" t="s">
        <v>2</v>
      </c>
      <c r="I11" s="673" t="s">
        <v>12</v>
      </c>
      <c r="J11" s="673"/>
      <c r="K11" s="673"/>
      <c r="L11" s="673" t="s">
        <v>2</v>
      </c>
      <c r="M11" s="676" t="s">
        <v>12</v>
      </c>
      <c r="N11" s="676"/>
      <c r="O11" s="676"/>
      <c r="P11" s="678"/>
      <c r="Q11" s="678"/>
    </row>
    <row r="12" spans="1:20" ht="25.5" x14ac:dyDescent="0.25">
      <c r="A12" s="673"/>
      <c r="B12" s="674"/>
      <c r="C12" s="672"/>
      <c r="D12" s="673"/>
      <c r="E12" s="407" t="s">
        <v>3</v>
      </c>
      <c r="F12" s="407" t="s">
        <v>1</v>
      </c>
      <c r="G12" s="407" t="s">
        <v>13</v>
      </c>
      <c r="H12" s="673"/>
      <c r="I12" s="407" t="s">
        <v>3</v>
      </c>
      <c r="J12" s="408" t="s">
        <v>1</v>
      </c>
      <c r="K12" s="407" t="s">
        <v>13</v>
      </c>
      <c r="L12" s="673"/>
      <c r="M12" s="288" t="s">
        <v>3</v>
      </c>
      <c r="N12" s="313" t="s">
        <v>1</v>
      </c>
      <c r="O12" s="288" t="s">
        <v>13</v>
      </c>
      <c r="P12" s="679"/>
      <c r="Q12" s="679"/>
    </row>
    <row r="13" spans="1:20" x14ac:dyDescent="0.25">
      <c r="A13" s="289">
        <v>1</v>
      </c>
      <c r="B13" s="290">
        <v>2</v>
      </c>
      <c r="C13" s="289">
        <v>3</v>
      </c>
      <c r="D13" s="291">
        <v>4</v>
      </c>
      <c r="E13" s="289">
        <v>5</v>
      </c>
      <c r="F13" s="291">
        <v>6</v>
      </c>
      <c r="G13" s="289">
        <v>7</v>
      </c>
      <c r="H13" s="291">
        <v>8</v>
      </c>
      <c r="I13" s="289">
        <v>9</v>
      </c>
      <c r="J13" s="312">
        <v>10</v>
      </c>
      <c r="K13" s="289">
        <v>11</v>
      </c>
      <c r="L13" s="291">
        <v>12</v>
      </c>
      <c r="M13" s="289">
        <v>13</v>
      </c>
      <c r="N13" s="312">
        <v>14</v>
      </c>
      <c r="O13" s="289">
        <v>15</v>
      </c>
      <c r="P13" s="291">
        <v>16</v>
      </c>
      <c r="Q13" s="289">
        <v>17</v>
      </c>
    </row>
    <row r="14" spans="1:20" ht="15.75" x14ac:dyDescent="0.25">
      <c r="A14" s="665" t="s">
        <v>48</v>
      </c>
      <c r="B14" s="666"/>
      <c r="C14" s="666"/>
      <c r="D14" s="666"/>
      <c r="E14" s="666"/>
      <c r="F14" s="666"/>
      <c r="G14" s="666"/>
      <c r="H14" s="666"/>
      <c r="I14" s="666"/>
      <c r="J14" s="666"/>
      <c r="K14" s="666"/>
      <c r="L14" s="666"/>
      <c r="M14" s="666"/>
      <c r="N14" s="666"/>
      <c r="O14" s="666"/>
      <c r="P14" s="666"/>
      <c r="Q14" s="667"/>
    </row>
    <row r="15" spans="1:20" ht="47.25" x14ac:dyDescent="0.25">
      <c r="A15" s="292" t="s">
        <v>63</v>
      </c>
      <c r="B15" s="293" t="s">
        <v>373</v>
      </c>
      <c r="C15" s="299">
        <f>C16+C17+C18+C19+C20+C21+C24+C22+C23</f>
        <v>26346.86</v>
      </c>
      <c r="D15" s="299">
        <f>D16+D17+D18+D19+D20+D21+D24+D22+D23</f>
        <v>26346.86</v>
      </c>
      <c r="E15" s="300">
        <v>0</v>
      </c>
      <c r="F15" s="299">
        <f>F16+F17+F18+F19+F20+F21+F24+F22+F23</f>
        <v>26346.86</v>
      </c>
      <c r="G15" s="300">
        <v>0</v>
      </c>
      <c r="H15" s="299">
        <f>H16+H17+H18+H19+H20+H21+H24+H22+H23</f>
        <v>19446.378280000001</v>
      </c>
      <c r="I15" s="300">
        <v>0</v>
      </c>
      <c r="J15" s="310">
        <f>J16+J17+J18+J19+J20+J21+J24+J22+J23</f>
        <v>19446.378280000001</v>
      </c>
      <c r="K15" s="300">
        <v>0</v>
      </c>
      <c r="L15" s="299">
        <f>L16+L17+L18+L19+L20+L21+L24+L22+L23</f>
        <v>19446.378280000001</v>
      </c>
      <c r="M15" s="300">
        <v>0</v>
      </c>
      <c r="N15" s="310">
        <f>N16+N17+N18+N19+N20+N21+N24+N22+N23</f>
        <v>19446.378280000001</v>
      </c>
      <c r="O15" s="300">
        <v>0</v>
      </c>
      <c r="P15" s="513">
        <f t="shared" ref="P15:P20" si="0">H15/D15*100</f>
        <v>73.8</v>
      </c>
      <c r="Q15" s="513">
        <f t="shared" ref="Q15:Q20" si="1">L15/D15*100</f>
        <v>73.8</v>
      </c>
      <c r="T15" s="302"/>
    </row>
    <row r="16" spans="1:20" ht="47.25" x14ac:dyDescent="0.25">
      <c r="A16" s="303" t="s">
        <v>16</v>
      </c>
      <c r="B16" s="321" t="s">
        <v>625</v>
      </c>
      <c r="C16" s="504">
        <v>108</v>
      </c>
      <c r="D16" s="504">
        <f>E16+F16+G16</f>
        <v>108</v>
      </c>
      <c r="E16" s="301">
        <v>0</v>
      </c>
      <c r="F16" s="504">
        <v>108</v>
      </c>
      <c r="G16" s="301">
        <v>0</v>
      </c>
      <c r="H16" s="505">
        <f>I16+J16+K16</f>
        <v>50.4</v>
      </c>
      <c r="I16" s="301">
        <v>0</v>
      </c>
      <c r="J16" s="506">
        <v>50.4</v>
      </c>
      <c r="K16" s="301">
        <v>0</v>
      </c>
      <c r="L16" s="301">
        <f>M16+N16+O16</f>
        <v>50.4</v>
      </c>
      <c r="M16" s="301">
        <v>0</v>
      </c>
      <c r="N16" s="506">
        <v>50.4</v>
      </c>
      <c r="O16" s="301">
        <v>0</v>
      </c>
      <c r="P16" s="514">
        <f>H16/D16*100</f>
        <v>46.7</v>
      </c>
      <c r="Q16" s="514">
        <f>L16/D16*100</f>
        <v>46.7</v>
      </c>
      <c r="T16" s="294"/>
    </row>
    <row r="17" spans="1:20" ht="47.25" x14ac:dyDescent="0.25">
      <c r="A17" s="303" t="s">
        <v>374</v>
      </c>
      <c r="B17" s="321" t="s">
        <v>626</v>
      </c>
      <c r="C17" s="504">
        <v>72</v>
      </c>
      <c r="D17" s="504">
        <f>E17+F17+G17</f>
        <v>72</v>
      </c>
      <c r="E17" s="301">
        <v>0</v>
      </c>
      <c r="F17" s="504">
        <v>72</v>
      </c>
      <c r="G17" s="301">
        <v>0</v>
      </c>
      <c r="H17" s="505">
        <f t="shared" ref="H17:H22" si="2">I17+J17+K17</f>
        <v>72</v>
      </c>
      <c r="I17" s="301">
        <v>0</v>
      </c>
      <c r="J17" s="507">
        <v>72</v>
      </c>
      <c r="K17" s="301">
        <v>0</v>
      </c>
      <c r="L17" s="301">
        <f t="shared" ref="L17:L24" si="3">M17+N17+O17</f>
        <v>72</v>
      </c>
      <c r="M17" s="301">
        <v>0</v>
      </c>
      <c r="N17" s="506">
        <f>J17</f>
        <v>72</v>
      </c>
      <c r="O17" s="301">
        <v>0</v>
      </c>
      <c r="P17" s="514">
        <f t="shared" si="0"/>
        <v>100</v>
      </c>
      <c r="Q17" s="514">
        <f t="shared" si="1"/>
        <v>100</v>
      </c>
      <c r="T17" s="294"/>
    </row>
    <row r="18" spans="1:20" ht="31.5" x14ac:dyDescent="0.25">
      <c r="A18" s="303" t="s">
        <v>375</v>
      </c>
      <c r="B18" s="321" t="s">
        <v>627</v>
      </c>
      <c r="C18" s="504">
        <v>2462</v>
      </c>
      <c r="D18" s="504">
        <f t="shared" ref="D18:D24" si="4">E18+F18+G18</f>
        <v>2462</v>
      </c>
      <c r="E18" s="301">
        <v>0</v>
      </c>
      <c r="F18" s="504">
        <v>2462</v>
      </c>
      <c r="G18" s="301">
        <v>0</v>
      </c>
      <c r="H18" s="505">
        <f t="shared" si="2"/>
        <v>2426</v>
      </c>
      <c r="I18" s="301">
        <v>0</v>
      </c>
      <c r="J18" s="507">
        <v>2426</v>
      </c>
      <c r="K18" s="301">
        <v>0</v>
      </c>
      <c r="L18" s="301">
        <f t="shared" si="3"/>
        <v>2426</v>
      </c>
      <c r="M18" s="301">
        <v>0</v>
      </c>
      <c r="N18" s="506">
        <v>2426</v>
      </c>
      <c r="O18" s="301">
        <v>0</v>
      </c>
      <c r="P18" s="514">
        <f t="shared" si="0"/>
        <v>98.5</v>
      </c>
      <c r="Q18" s="514">
        <f t="shared" si="1"/>
        <v>98.5</v>
      </c>
      <c r="T18" s="294"/>
    </row>
    <row r="19" spans="1:20" ht="31.5" x14ac:dyDescent="0.25">
      <c r="A19" s="303" t="s">
        <v>376</v>
      </c>
      <c r="B19" s="321" t="s">
        <v>628</v>
      </c>
      <c r="C19" s="504">
        <v>1134</v>
      </c>
      <c r="D19" s="504">
        <f t="shared" si="4"/>
        <v>1134</v>
      </c>
      <c r="E19" s="301">
        <v>0</v>
      </c>
      <c r="F19" s="504">
        <v>1134</v>
      </c>
      <c r="G19" s="301">
        <v>0</v>
      </c>
      <c r="H19" s="505">
        <f t="shared" si="2"/>
        <v>1047.5999999999999</v>
      </c>
      <c r="I19" s="301">
        <v>0</v>
      </c>
      <c r="J19" s="507">
        <v>1047.5999999999999</v>
      </c>
      <c r="K19" s="301">
        <v>0</v>
      </c>
      <c r="L19" s="301">
        <f t="shared" si="3"/>
        <v>1047.5999999999999</v>
      </c>
      <c r="M19" s="301">
        <v>0</v>
      </c>
      <c r="N19" s="506">
        <f t="shared" ref="N19:N22" si="5">J19</f>
        <v>1047.5999999999999</v>
      </c>
      <c r="O19" s="301">
        <v>0</v>
      </c>
      <c r="P19" s="514">
        <f t="shared" si="0"/>
        <v>92.4</v>
      </c>
      <c r="Q19" s="514">
        <f t="shared" si="1"/>
        <v>92.4</v>
      </c>
      <c r="R19" s="294">
        <f>C19-H19</f>
        <v>86.4</v>
      </c>
      <c r="T19" s="294"/>
    </row>
    <row r="20" spans="1:20" ht="60.75" customHeight="1" x14ac:dyDescent="0.25">
      <c r="A20" s="303" t="s">
        <v>377</v>
      </c>
      <c r="B20" s="321" t="s">
        <v>629</v>
      </c>
      <c r="C20" s="504">
        <v>515.86</v>
      </c>
      <c r="D20" s="504">
        <f t="shared" si="4"/>
        <v>515.86</v>
      </c>
      <c r="E20" s="301">
        <v>0</v>
      </c>
      <c r="F20" s="504">
        <v>515.86</v>
      </c>
      <c r="G20" s="301">
        <v>0</v>
      </c>
      <c r="H20" s="505">
        <f t="shared" si="2"/>
        <v>500.37828000000002</v>
      </c>
      <c r="I20" s="301">
        <v>0</v>
      </c>
      <c r="J20" s="507">
        <v>500.37828000000002</v>
      </c>
      <c r="K20" s="301">
        <v>0</v>
      </c>
      <c r="L20" s="301">
        <f t="shared" si="3"/>
        <v>500.37828000000002</v>
      </c>
      <c r="M20" s="301">
        <v>0</v>
      </c>
      <c r="N20" s="506">
        <f t="shared" si="5"/>
        <v>500.37828000000002</v>
      </c>
      <c r="O20" s="301">
        <v>0</v>
      </c>
      <c r="P20" s="514">
        <f t="shared" si="0"/>
        <v>97</v>
      </c>
      <c r="Q20" s="514">
        <f t="shared" si="1"/>
        <v>97</v>
      </c>
      <c r="T20" s="294"/>
    </row>
    <row r="21" spans="1:20" ht="63" x14ac:dyDescent="0.25">
      <c r="A21" s="303" t="s">
        <v>378</v>
      </c>
      <c r="B21" s="321" t="s">
        <v>630</v>
      </c>
      <c r="C21" s="504">
        <v>1915</v>
      </c>
      <c r="D21" s="504">
        <f t="shared" si="4"/>
        <v>1915</v>
      </c>
      <c r="E21" s="301">
        <v>0</v>
      </c>
      <c r="F21" s="504">
        <v>1915</v>
      </c>
      <c r="G21" s="301">
        <v>0</v>
      </c>
      <c r="H21" s="505">
        <f t="shared" si="2"/>
        <v>1775</v>
      </c>
      <c r="I21" s="301">
        <v>0</v>
      </c>
      <c r="J21" s="507">
        <v>1775</v>
      </c>
      <c r="K21" s="301">
        <v>0</v>
      </c>
      <c r="L21" s="301">
        <f t="shared" si="3"/>
        <v>1775</v>
      </c>
      <c r="M21" s="301">
        <v>0</v>
      </c>
      <c r="N21" s="506">
        <v>1775</v>
      </c>
      <c r="O21" s="301">
        <v>0</v>
      </c>
      <c r="P21" s="514">
        <f>H21/D21*100</f>
        <v>92.7</v>
      </c>
      <c r="Q21" s="514">
        <f>L21/D21*100</f>
        <v>92.7</v>
      </c>
      <c r="T21" s="294"/>
    </row>
    <row r="22" spans="1:20" ht="15.75" x14ac:dyDescent="0.25">
      <c r="A22" s="303" t="s">
        <v>379</v>
      </c>
      <c r="B22" s="321" t="s">
        <v>631</v>
      </c>
      <c r="C22" s="504">
        <v>180</v>
      </c>
      <c r="D22" s="504">
        <v>180</v>
      </c>
      <c r="E22" s="301">
        <v>0</v>
      </c>
      <c r="F22" s="504">
        <v>180</v>
      </c>
      <c r="G22" s="301">
        <v>0</v>
      </c>
      <c r="H22" s="505">
        <f t="shared" si="2"/>
        <v>0</v>
      </c>
      <c r="I22" s="301">
        <v>0</v>
      </c>
      <c r="J22" s="508">
        <v>0</v>
      </c>
      <c r="K22" s="301">
        <v>0</v>
      </c>
      <c r="L22" s="301">
        <f t="shared" si="3"/>
        <v>0</v>
      </c>
      <c r="M22" s="301">
        <v>0</v>
      </c>
      <c r="N22" s="506">
        <f t="shared" si="5"/>
        <v>0</v>
      </c>
      <c r="O22" s="301">
        <v>0</v>
      </c>
      <c r="P22" s="514">
        <v>0</v>
      </c>
      <c r="Q22" s="514">
        <v>0</v>
      </c>
      <c r="T22" s="294"/>
    </row>
    <row r="23" spans="1:20" ht="47.25" x14ac:dyDescent="0.25">
      <c r="A23" s="304" t="s">
        <v>481</v>
      </c>
      <c r="B23" s="321" t="s">
        <v>758</v>
      </c>
      <c r="C23" s="509">
        <v>19780</v>
      </c>
      <c r="D23" s="509">
        <f t="shared" ref="D23" si="6">E23+F23+G23</f>
        <v>19780</v>
      </c>
      <c r="E23" s="320">
        <v>0</v>
      </c>
      <c r="F23" s="509">
        <v>19780</v>
      </c>
      <c r="G23" s="301">
        <v>0</v>
      </c>
      <c r="H23" s="505">
        <v>13455</v>
      </c>
      <c r="I23" s="301">
        <v>0</v>
      </c>
      <c r="J23" s="508">
        <v>13455</v>
      </c>
      <c r="K23" s="301">
        <v>0</v>
      </c>
      <c r="L23" s="301">
        <f t="shared" si="3"/>
        <v>13455</v>
      </c>
      <c r="M23" s="301">
        <v>0</v>
      </c>
      <c r="N23" s="506">
        <v>13455</v>
      </c>
      <c r="O23" s="301">
        <v>0</v>
      </c>
      <c r="P23" s="514">
        <f>H23/D23*100</f>
        <v>68</v>
      </c>
      <c r="Q23" s="514">
        <f>L23/D23*100</f>
        <v>68</v>
      </c>
      <c r="T23" s="294"/>
    </row>
    <row r="24" spans="1:20" ht="66" customHeight="1" x14ac:dyDescent="0.35">
      <c r="A24" s="304" t="s">
        <v>759</v>
      </c>
      <c r="B24" s="321" t="s">
        <v>632</v>
      </c>
      <c r="C24" s="504">
        <v>180</v>
      </c>
      <c r="D24" s="504">
        <f t="shared" si="4"/>
        <v>180</v>
      </c>
      <c r="E24" s="320">
        <v>0</v>
      </c>
      <c r="F24" s="504">
        <v>180</v>
      </c>
      <c r="G24" s="301">
        <v>0</v>
      </c>
      <c r="H24" s="505">
        <v>120</v>
      </c>
      <c r="I24" s="301">
        <v>0</v>
      </c>
      <c r="J24" s="508">
        <v>120</v>
      </c>
      <c r="K24" s="301">
        <v>0</v>
      </c>
      <c r="L24" s="301">
        <f t="shared" si="3"/>
        <v>120</v>
      </c>
      <c r="M24" s="301">
        <v>0</v>
      </c>
      <c r="N24" s="506">
        <v>120</v>
      </c>
      <c r="O24" s="301">
        <v>0</v>
      </c>
      <c r="P24" s="514">
        <f>H24/D24*100</f>
        <v>66.7</v>
      </c>
      <c r="Q24" s="514">
        <f>L24/D24*100</f>
        <v>66.7</v>
      </c>
      <c r="R24" s="307"/>
      <c r="T24" s="294"/>
    </row>
    <row r="25" spans="1:20" ht="15.75" x14ac:dyDescent="0.25">
      <c r="A25" s="668" t="s">
        <v>380</v>
      </c>
      <c r="B25" s="669"/>
      <c r="C25" s="669"/>
      <c r="D25" s="669"/>
      <c r="E25" s="669"/>
      <c r="F25" s="669"/>
      <c r="G25" s="669"/>
      <c r="H25" s="669"/>
      <c r="I25" s="669"/>
      <c r="J25" s="669"/>
      <c r="K25" s="669"/>
      <c r="L25" s="669"/>
      <c r="M25" s="669"/>
      <c r="N25" s="669"/>
      <c r="O25" s="669"/>
      <c r="P25" s="669"/>
      <c r="Q25" s="670"/>
      <c r="T25" s="294"/>
    </row>
    <row r="26" spans="1:20" s="296" customFormat="1" ht="31.5" x14ac:dyDescent="0.25">
      <c r="A26" s="304" t="s">
        <v>181</v>
      </c>
      <c r="B26" s="314" t="s">
        <v>482</v>
      </c>
      <c r="C26" s="315">
        <f>C27+C28</f>
        <v>44185.87</v>
      </c>
      <c r="D26" s="315">
        <f>D27+D28</f>
        <v>44185.87</v>
      </c>
      <c r="E26" s="316">
        <v>0</v>
      </c>
      <c r="F26" s="315">
        <f>F27+F28</f>
        <v>44185.87</v>
      </c>
      <c r="G26" s="317">
        <v>0</v>
      </c>
      <c r="H26" s="318">
        <f>H27+H28</f>
        <v>44185.855839999997</v>
      </c>
      <c r="I26" s="317">
        <v>0</v>
      </c>
      <c r="J26" s="318">
        <f>J27+J28</f>
        <v>44185.855839999997</v>
      </c>
      <c r="K26" s="317">
        <v>0</v>
      </c>
      <c r="L26" s="318">
        <f>L27+L28</f>
        <v>44185.855839999997</v>
      </c>
      <c r="M26" s="317">
        <v>0</v>
      </c>
      <c r="N26" s="318">
        <f>N27+N28</f>
        <v>44185.855839999997</v>
      </c>
      <c r="O26" s="317">
        <v>0</v>
      </c>
      <c r="P26" s="515">
        <f>H26/D26*100</f>
        <v>100</v>
      </c>
      <c r="Q26" s="515">
        <f>L26/D26*100</f>
        <v>100</v>
      </c>
      <c r="T26" s="294"/>
    </row>
    <row r="27" spans="1:20" ht="62.25" customHeight="1" x14ac:dyDescent="0.25">
      <c r="A27" s="304" t="s">
        <v>183</v>
      </c>
      <c r="B27" s="295" t="s">
        <v>633</v>
      </c>
      <c r="C27" s="510">
        <v>37304.050000000003</v>
      </c>
      <c r="D27" s="510">
        <f>E27+F27+G27</f>
        <v>37304.050000000003</v>
      </c>
      <c r="E27" s="305">
        <v>0</v>
      </c>
      <c r="F27" s="510">
        <v>37304.050000000003</v>
      </c>
      <c r="G27" s="306">
        <v>0</v>
      </c>
      <c r="H27" s="306">
        <f>I27+J27+K27</f>
        <v>37304.042880000001</v>
      </c>
      <c r="I27" s="305">
        <v>0</v>
      </c>
      <c r="J27" s="511">
        <v>37304.042880000001</v>
      </c>
      <c r="K27" s="305">
        <v>0</v>
      </c>
      <c r="L27" s="306">
        <v>37304.042880000001</v>
      </c>
      <c r="M27" s="305">
        <v>0</v>
      </c>
      <c r="N27" s="511">
        <v>37304.042880000001</v>
      </c>
      <c r="O27" s="305">
        <v>0</v>
      </c>
      <c r="P27" s="516">
        <f>H27/D27*100</f>
        <v>100</v>
      </c>
      <c r="Q27" s="516">
        <f>L27/D27*100</f>
        <v>100</v>
      </c>
      <c r="T27" s="294"/>
    </row>
    <row r="28" spans="1:20" ht="63" x14ac:dyDescent="0.25">
      <c r="A28" s="308" t="s">
        <v>388</v>
      </c>
      <c r="B28" s="309" t="s">
        <v>634</v>
      </c>
      <c r="C28" s="510">
        <v>6881.82</v>
      </c>
      <c r="D28" s="510">
        <f>E28+F28+G28</f>
        <v>6881.82</v>
      </c>
      <c r="E28" s="305">
        <v>0</v>
      </c>
      <c r="F28" s="510">
        <v>6881.82</v>
      </c>
      <c r="G28" s="305">
        <v>0</v>
      </c>
      <c r="H28" s="305">
        <v>6881.8129600000002</v>
      </c>
      <c r="I28" s="305">
        <v>0</v>
      </c>
      <c r="J28" s="512">
        <v>6881.8129600000002</v>
      </c>
      <c r="K28" s="305">
        <v>0</v>
      </c>
      <c r="L28" s="305">
        <f>M28+N28+O28</f>
        <v>6881.8129600000002</v>
      </c>
      <c r="M28" s="305">
        <v>0</v>
      </c>
      <c r="N28" s="512">
        <v>6881.8129600000002</v>
      </c>
      <c r="O28" s="305">
        <v>0</v>
      </c>
      <c r="P28" s="516">
        <f>H28/D28*100</f>
        <v>100</v>
      </c>
      <c r="Q28" s="516">
        <f>L28/D28*100</f>
        <v>100</v>
      </c>
      <c r="T28" s="294"/>
    </row>
    <row r="29" spans="1:20" x14ac:dyDescent="0.25">
      <c r="A29" s="297"/>
      <c r="B29" s="297"/>
      <c r="C29" s="298">
        <f>C15+C26</f>
        <v>70532.73</v>
      </c>
      <c r="D29" s="298">
        <f t="shared" ref="D29:O29" si="7">D15+D26</f>
        <v>70532.73</v>
      </c>
      <c r="E29" s="298">
        <f t="shared" si="7"/>
        <v>0</v>
      </c>
      <c r="F29" s="298">
        <f t="shared" si="7"/>
        <v>70532.73</v>
      </c>
      <c r="G29" s="298">
        <f t="shared" si="7"/>
        <v>0</v>
      </c>
      <c r="H29" s="298">
        <f t="shared" si="7"/>
        <v>63632.234120000001</v>
      </c>
      <c r="I29" s="298">
        <f t="shared" si="7"/>
        <v>0</v>
      </c>
      <c r="J29" s="319">
        <f t="shared" si="7"/>
        <v>63632.234120000001</v>
      </c>
      <c r="K29" s="319">
        <f t="shared" si="7"/>
        <v>0</v>
      </c>
      <c r="L29" s="319">
        <f t="shared" si="7"/>
        <v>63632.234120000001</v>
      </c>
      <c r="M29" s="319">
        <f t="shared" si="7"/>
        <v>0</v>
      </c>
      <c r="N29" s="319">
        <f t="shared" si="7"/>
        <v>63632.234120000001</v>
      </c>
      <c r="O29" s="298">
        <f t="shared" si="7"/>
        <v>0</v>
      </c>
      <c r="P29" s="517">
        <f>H29/D29*100</f>
        <v>90.2</v>
      </c>
      <c r="Q29" s="517">
        <f>L29/D29*100</f>
        <v>90.2</v>
      </c>
    </row>
  </sheetData>
  <mergeCells count="25">
    <mergeCell ref="Q9:Q12"/>
    <mergeCell ref="A1:Q1"/>
    <mergeCell ref="A2:Q2"/>
    <mergeCell ref="A3:Q3"/>
    <mergeCell ref="A4:Q4"/>
    <mergeCell ref="A5:Q5"/>
    <mergeCell ref="H10:K10"/>
    <mergeCell ref="L10:O10"/>
    <mergeCell ref="M11:O11"/>
    <mergeCell ref="A14:Q14"/>
    <mergeCell ref="A25:Q25"/>
    <mergeCell ref="C11:C12"/>
    <mergeCell ref="D11:D12"/>
    <mergeCell ref="E11:G11"/>
    <mergeCell ref="H11:H12"/>
    <mergeCell ref="I11:K11"/>
    <mergeCell ref="L11:L12"/>
    <mergeCell ref="A8:A12"/>
    <mergeCell ref="B8:B12"/>
    <mergeCell ref="C8:C10"/>
    <mergeCell ref="D8:Q8"/>
    <mergeCell ref="D9:G10"/>
    <mergeCell ref="H9:K9"/>
    <mergeCell ref="L9:O9"/>
    <mergeCell ref="P9:P12"/>
  </mergeCells>
  <pageMargins left="0.70866141732283472" right="0.70866141732283472" top="0.74803149606299213" bottom="0.55118110236220474" header="0.31496062992125984" footer="0.31496062992125984"/>
  <pageSetup paperSize="9" scale="50" fitToHeight="2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27" zoomScale="90" zoomScaleNormal="90" zoomScaleSheetLayoutView="75" workbookViewId="0">
      <selection activeCell="J27" sqref="J27"/>
    </sheetView>
  </sheetViews>
  <sheetFormatPr defaultRowHeight="15" x14ac:dyDescent="0.25"/>
  <cols>
    <col min="1" max="1" width="6.140625" style="156" customWidth="1"/>
    <col min="2" max="2" width="53.7109375" style="156" customWidth="1"/>
    <col min="3" max="3" width="13.7109375" style="156" customWidth="1"/>
    <col min="4" max="4" width="12.42578125" style="156" customWidth="1"/>
    <col min="5" max="5" width="10.7109375" style="156" customWidth="1"/>
    <col min="6" max="8" width="12.42578125" style="156" customWidth="1"/>
    <col min="9" max="9" width="10.7109375" style="156" customWidth="1"/>
    <col min="10" max="10" width="12.42578125" style="157" customWidth="1"/>
    <col min="11" max="12" width="12.42578125" style="156" customWidth="1"/>
    <col min="13" max="13" width="10.7109375" style="156" customWidth="1"/>
    <col min="14" max="14" width="12.42578125" style="157" customWidth="1"/>
    <col min="15" max="17" width="12.42578125" style="156" customWidth="1"/>
    <col min="18" max="19" width="9.140625" style="156"/>
    <col min="20" max="20" width="9.140625" style="156" customWidth="1"/>
    <col min="21" max="16384" width="9.140625" style="156"/>
  </cols>
  <sheetData>
    <row r="1" spans="1:17" ht="19.5" x14ac:dyDescent="0.25">
      <c r="A1" s="684" t="s">
        <v>361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</row>
    <row r="2" spans="1:17" ht="16.5" x14ac:dyDescent="0.25">
      <c r="A2" s="684" t="s">
        <v>362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</row>
    <row r="3" spans="1:17" ht="16.5" x14ac:dyDescent="0.25">
      <c r="A3" s="684" t="s">
        <v>363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</row>
    <row r="4" spans="1:17" ht="16.5" x14ac:dyDescent="0.25">
      <c r="A4" s="684" t="s">
        <v>381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</row>
    <row r="5" spans="1:17" ht="15" customHeight="1" x14ac:dyDescent="0.25">
      <c r="A5" s="684" t="s">
        <v>750</v>
      </c>
      <c r="B5" s="684"/>
      <c r="C5" s="684"/>
      <c r="D5" s="684"/>
      <c r="E5" s="684"/>
      <c r="F5" s="684"/>
      <c r="G5" s="684"/>
      <c r="H5" s="684"/>
      <c r="I5" s="684"/>
      <c r="J5" s="684"/>
      <c r="K5" s="684"/>
      <c r="L5" s="684"/>
      <c r="M5" s="684"/>
      <c r="N5" s="684"/>
      <c r="O5" s="684"/>
      <c r="P5" s="684"/>
      <c r="Q5" s="684"/>
    </row>
    <row r="6" spans="1:17" ht="16.5" x14ac:dyDescent="0.25">
      <c r="A6" s="158" t="s">
        <v>382</v>
      </c>
      <c r="E6" s="311" t="s">
        <v>365</v>
      </c>
      <c r="F6" s="311"/>
      <c r="G6" s="311"/>
      <c r="H6" s="311"/>
      <c r="I6" s="311"/>
      <c r="J6" s="159"/>
    </row>
    <row r="7" spans="1:17" ht="18.75" customHeight="1" x14ac:dyDescent="0.25">
      <c r="A7" s="685" t="s">
        <v>22</v>
      </c>
      <c r="B7" s="686" t="s">
        <v>0</v>
      </c>
      <c r="C7" s="677" t="s">
        <v>614</v>
      </c>
      <c r="D7" s="685" t="s">
        <v>366</v>
      </c>
      <c r="E7" s="685"/>
      <c r="F7" s="685"/>
      <c r="G7" s="685"/>
      <c r="H7" s="685"/>
      <c r="I7" s="685"/>
      <c r="J7" s="685"/>
      <c r="K7" s="685"/>
      <c r="L7" s="685"/>
      <c r="M7" s="685"/>
      <c r="N7" s="685"/>
      <c r="O7" s="685"/>
      <c r="P7" s="685"/>
      <c r="Q7" s="685"/>
    </row>
    <row r="8" spans="1:17" ht="33.75" customHeight="1" x14ac:dyDescent="0.25">
      <c r="A8" s="685"/>
      <c r="B8" s="686"/>
      <c r="C8" s="678"/>
      <c r="D8" s="685" t="s">
        <v>383</v>
      </c>
      <c r="E8" s="685"/>
      <c r="F8" s="685"/>
      <c r="G8" s="685"/>
      <c r="H8" s="686" t="s">
        <v>368</v>
      </c>
      <c r="I8" s="686"/>
      <c r="J8" s="686"/>
      <c r="K8" s="686"/>
      <c r="L8" s="686" t="s">
        <v>369</v>
      </c>
      <c r="M8" s="686"/>
      <c r="N8" s="686"/>
      <c r="O8" s="686"/>
      <c r="P8" s="677" t="s">
        <v>406</v>
      </c>
      <c r="Q8" s="677" t="s">
        <v>407</v>
      </c>
    </row>
    <row r="9" spans="1:17" x14ac:dyDescent="0.25">
      <c r="A9" s="685"/>
      <c r="B9" s="686"/>
      <c r="C9" s="679"/>
      <c r="D9" s="685"/>
      <c r="E9" s="685"/>
      <c r="F9" s="685"/>
      <c r="G9" s="685"/>
      <c r="H9" s="686" t="s">
        <v>370</v>
      </c>
      <c r="I9" s="686"/>
      <c r="J9" s="686"/>
      <c r="K9" s="686"/>
      <c r="L9" s="686" t="s">
        <v>371</v>
      </c>
      <c r="M9" s="686"/>
      <c r="N9" s="686"/>
      <c r="O9" s="686"/>
      <c r="P9" s="678"/>
      <c r="Q9" s="678"/>
    </row>
    <row r="10" spans="1:17" x14ac:dyDescent="0.25">
      <c r="A10" s="685"/>
      <c r="B10" s="686"/>
      <c r="C10" s="677" t="s">
        <v>372</v>
      </c>
      <c r="D10" s="677" t="s">
        <v>2</v>
      </c>
      <c r="E10" s="687" t="s">
        <v>12</v>
      </c>
      <c r="F10" s="687"/>
      <c r="G10" s="687"/>
      <c r="H10" s="677" t="s">
        <v>2</v>
      </c>
      <c r="I10" s="683" t="s">
        <v>12</v>
      </c>
      <c r="J10" s="683"/>
      <c r="K10" s="683"/>
      <c r="L10" s="681" t="s">
        <v>2</v>
      </c>
      <c r="M10" s="683" t="s">
        <v>12</v>
      </c>
      <c r="N10" s="683"/>
      <c r="O10" s="683"/>
      <c r="P10" s="678"/>
      <c r="Q10" s="678"/>
    </row>
    <row r="11" spans="1:17" ht="25.5" x14ac:dyDescent="0.25">
      <c r="A11" s="685"/>
      <c r="B11" s="686"/>
      <c r="C11" s="679"/>
      <c r="D11" s="679"/>
      <c r="E11" s="313" t="s">
        <v>3</v>
      </c>
      <c r="F11" s="313" t="s">
        <v>1</v>
      </c>
      <c r="G11" s="313" t="s">
        <v>13</v>
      </c>
      <c r="H11" s="679"/>
      <c r="I11" s="160" t="s">
        <v>3</v>
      </c>
      <c r="J11" s="160" t="s">
        <v>1</v>
      </c>
      <c r="K11" s="160" t="s">
        <v>13</v>
      </c>
      <c r="L11" s="682"/>
      <c r="M11" s="160" t="s">
        <v>3</v>
      </c>
      <c r="N11" s="160" t="s">
        <v>1</v>
      </c>
      <c r="O11" s="160" t="s">
        <v>13</v>
      </c>
      <c r="P11" s="679"/>
      <c r="Q11" s="679"/>
    </row>
    <row r="12" spans="1:17" x14ac:dyDescent="0.25">
      <c r="A12" s="161">
        <v>1</v>
      </c>
      <c r="B12" s="162">
        <v>2</v>
      </c>
      <c r="C12" s="161">
        <v>3</v>
      </c>
      <c r="D12" s="312">
        <v>4</v>
      </c>
      <c r="E12" s="161">
        <v>5</v>
      </c>
      <c r="F12" s="312">
        <v>6</v>
      </c>
      <c r="G12" s="161">
        <v>7</v>
      </c>
      <c r="H12" s="312">
        <v>8</v>
      </c>
      <c r="I12" s="163">
        <v>9</v>
      </c>
      <c r="J12" s="164">
        <v>10</v>
      </c>
      <c r="K12" s="163">
        <v>11</v>
      </c>
      <c r="L12" s="164">
        <v>12</v>
      </c>
      <c r="M12" s="163">
        <v>13</v>
      </c>
      <c r="N12" s="164">
        <v>14</v>
      </c>
      <c r="O12" s="163">
        <v>15</v>
      </c>
      <c r="P12" s="312">
        <v>16</v>
      </c>
      <c r="Q12" s="161">
        <v>17</v>
      </c>
    </row>
    <row r="13" spans="1:17" ht="47.25" x14ac:dyDescent="0.25">
      <c r="A13" s="304">
        <v>1</v>
      </c>
      <c r="B13" s="396" t="s">
        <v>384</v>
      </c>
      <c r="C13" s="397">
        <f>C14+C20</f>
        <v>647.149</v>
      </c>
      <c r="D13" s="397">
        <f>D14+D20</f>
        <v>647.149</v>
      </c>
      <c r="E13" s="398">
        <v>0</v>
      </c>
      <c r="F13" s="397">
        <f>F14+F20</f>
        <v>647.149</v>
      </c>
      <c r="G13" s="398">
        <v>0</v>
      </c>
      <c r="H13" s="397">
        <f>H14+H20</f>
        <v>260.46316999999999</v>
      </c>
      <c r="I13" s="399">
        <v>0</v>
      </c>
      <c r="J13" s="400">
        <f>J14+J20</f>
        <v>260.46316999999999</v>
      </c>
      <c r="K13" s="399">
        <v>0</v>
      </c>
      <c r="L13" s="400">
        <f>L14+L20</f>
        <v>260.46316999999999</v>
      </c>
      <c r="M13" s="399">
        <v>0</v>
      </c>
      <c r="N13" s="400">
        <f>N14+N20</f>
        <v>260.46316999999999</v>
      </c>
      <c r="O13" s="399">
        <v>0</v>
      </c>
      <c r="P13" s="405">
        <f t="shared" ref="P13:P14" si="0">(H13/D13)*100</f>
        <v>40.200000000000003</v>
      </c>
      <c r="Q13" s="405">
        <f t="shared" ref="Q13:Q14" si="1">(L13/D13)*100</f>
        <v>40.200000000000003</v>
      </c>
    </row>
    <row r="14" spans="1:17" ht="31.5" x14ac:dyDescent="0.25">
      <c r="A14" s="304" t="s">
        <v>63</v>
      </c>
      <c r="B14" s="165" t="s">
        <v>430</v>
      </c>
      <c r="C14" s="166">
        <f>C15+C16+C17+C18+C19</f>
        <v>455.98631999999998</v>
      </c>
      <c r="D14" s="166">
        <f>D15+D16+D17+D18+D19</f>
        <v>455.98631999999998</v>
      </c>
      <c r="E14" s="167">
        <v>0</v>
      </c>
      <c r="F14" s="166">
        <f>F15+F16+F17+F18+F19</f>
        <v>455.98631999999998</v>
      </c>
      <c r="G14" s="167">
        <v>0</v>
      </c>
      <c r="H14" s="167">
        <f>H15+H16+H17+H18+H19</f>
        <v>83.744</v>
      </c>
      <c r="I14" s="168">
        <v>0</v>
      </c>
      <c r="J14" s="169">
        <f>J15+J16+J17+J18+J19</f>
        <v>83.744</v>
      </c>
      <c r="K14" s="168">
        <v>0</v>
      </c>
      <c r="L14" s="168">
        <f>L15+L16+L17+L18+L19</f>
        <v>83.744</v>
      </c>
      <c r="M14" s="168">
        <v>0</v>
      </c>
      <c r="N14" s="169">
        <f>N15+N16+N17+N18+N19</f>
        <v>83.744</v>
      </c>
      <c r="O14" s="168">
        <v>0</v>
      </c>
      <c r="P14" s="357">
        <f t="shared" si="0"/>
        <v>18.399999999999999</v>
      </c>
      <c r="Q14" s="357">
        <f t="shared" si="1"/>
        <v>18.399999999999999</v>
      </c>
    </row>
    <row r="15" spans="1:17" ht="15.75" x14ac:dyDescent="0.25">
      <c r="A15" s="304" t="s">
        <v>167</v>
      </c>
      <c r="B15" s="174" t="s">
        <v>431</v>
      </c>
      <c r="C15" s="170">
        <f>D15</f>
        <v>0</v>
      </c>
      <c r="D15" s="171">
        <f>E15+F15+G15</f>
        <v>0</v>
      </c>
      <c r="E15" s="171">
        <v>0</v>
      </c>
      <c r="F15" s="171">
        <v>0</v>
      </c>
      <c r="G15" s="171">
        <v>0</v>
      </c>
      <c r="H15" s="171">
        <f t="shared" ref="H15:H17" si="2">I15+J15+K15</f>
        <v>0</v>
      </c>
      <c r="I15" s="172">
        <v>0</v>
      </c>
      <c r="J15" s="172">
        <v>0</v>
      </c>
      <c r="K15" s="172">
        <v>0</v>
      </c>
      <c r="L15" s="172">
        <f t="shared" ref="L15:L17" si="3">M15+N15+O15</f>
        <v>0</v>
      </c>
      <c r="M15" s="172">
        <v>0</v>
      </c>
      <c r="N15" s="173">
        <f t="shared" ref="N15:N19" si="4">J15</f>
        <v>0</v>
      </c>
      <c r="O15" s="172">
        <v>0</v>
      </c>
      <c r="P15" s="358">
        <v>0</v>
      </c>
      <c r="Q15" s="358">
        <v>0</v>
      </c>
    </row>
    <row r="16" spans="1:17" ht="15.75" x14ac:dyDescent="0.25">
      <c r="A16" s="304" t="s">
        <v>374</v>
      </c>
      <c r="B16" s="174" t="s">
        <v>615</v>
      </c>
      <c r="C16" s="175">
        <v>156.66675000000001</v>
      </c>
      <c r="D16" s="176">
        <f t="shared" ref="D16:D19" si="5">E16+F16+G16</f>
        <v>156.66675000000001</v>
      </c>
      <c r="E16" s="176">
        <v>0</v>
      </c>
      <c r="F16" s="176">
        <v>156.66675000000001</v>
      </c>
      <c r="G16" s="171">
        <v>0</v>
      </c>
      <c r="H16" s="171">
        <v>0</v>
      </c>
      <c r="I16" s="172">
        <v>0</v>
      </c>
      <c r="J16" s="172">
        <v>0</v>
      </c>
      <c r="K16" s="172">
        <v>0</v>
      </c>
      <c r="L16" s="172">
        <f t="shared" si="3"/>
        <v>0</v>
      </c>
      <c r="M16" s="172">
        <v>0</v>
      </c>
      <c r="N16" s="173">
        <f t="shared" si="4"/>
        <v>0</v>
      </c>
      <c r="O16" s="172">
        <v>0</v>
      </c>
      <c r="P16" s="358">
        <v>0</v>
      </c>
      <c r="Q16" s="358">
        <v>0</v>
      </c>
    </row>
    <row r="17" spans="1:18" ht="15.75" x14ac:dyDescent="0.25">
      <c r="A17" s="304" t="s">
        <v>375</v>
      </c>
      <c r="B17" s="174" t="s">
        <v>432</v>
      </c>
      <c r="C17" s="170">
        <v>0</v>
      </c>
      <c r="D17" s="171">
        <f t="shared" si="5"/>
        <v>0</v>
      </c>
      <c r="E17" s="171">
        <v>0</v>
      </c>
      <c r="F17" s="171">
        <v>0</v>
      </c>
      <c r="G17" s="171">
        <v>0</v>
      </c>
      <c r="H17" s="171">
        <f t="shared" si="2"/>
        <v>0</v>
      </c>
      <c r="I17" s="172">
        <v>0</v>
      </c>
      <c r="J17" s="172">
        <v>0</v>
      </c>
      <c r="K17" s="172">
        <v>0</v>
      </c>
      <c r="L17" s="172">
        <f t="shared" si="3"/>
        <v>0</v>
      </c>
      <c r="M17" s="172">
        <v>0</v>
      </c>
      <c r="N17" s="173">
        <f t="shared" si="4"/>
        <v>0</v>
      </c>
      <c r="O17" s="172">
        <v>0</v>
      </c>
      <c r="P17" s="358">
        <v>0</v>
      </c>
      <c r="Q17" s="358">
        <v>0</v>
      </c>
    </row>
    <row r="18" spans="1:18" ht="15.75" x14ac:dyDescent="0.25">
      <c r="A18" s="304" t="s">
        <v>376</v>
      </c>
      <c r="B18" s="174" t="s">
        <v>616</v>
      </c>
      <c r="C18" s="170">
        <v>192.73349999999999</v>
      </c>
      <c r="D18" s="176">
        <f>E18+F18+G18</f>
        <v>192.73349999999999</v>
      </c>
      <c r="E18" s="176">
        <v>0</v>
      </c>
      <c r="F18" s="176">
        <v>192.73349999999999</v>
      </c>
      <c r="G18" s="171">
        <v>0</v>
      </c>
      <c r="H18" s="171">
        <f>I18+J18+K18</f>
        <v>0</v>
      </c>
      <c r="I18" s="172">
        <v>0</v>
      </c>
      <c r="J18" s="172">
        <v>0</v>
      </c>
      <c r="K18" s="172">
        <v>0</v>
      </c>
      <c r="L18" s="172">
        <f>M18+N18+O18</f>
        <v>0</v>
      </c>
      <c r="M18" s="172">
        <v>0</v>
      </c>
      <c r="N18" s="173">
        <f t="shared" si="4"/>
        <v>0</v>
      </c>
      <c r="O18" s="172">
        <v>0</v>
      </c>
      <c r="P18" s="358">
        <v>0</v>
      </c>
      <c r="Q18" s="358">
        <v>0</v>
      </c>
      <c r="R18" s="401"/>
    </row>
    <row r="19" spans="1:18" ht="19.5" customHeight="1" x14ac:dyDescent="0.25">
      <c r="A19" s="304" t="s">
        <v>377</v>
      </c>
      <c r="B19" s="174" t="s">
        <v>617</v>
      </c>
      <c r="C19" s="170">
        <v>106.58607000000001</v>
      </c>
      <c r="D19" s="171">
        <f t="shared" si="5"/>
        <v>106.58607000000001</v>
      </c>
      <c r="E19" s="171">
        <v>0</v>
      </c>
      <c r="F19" s="171">
        <v>106.58607000000001</v>
      </c>
      <c r="G19" s="171">
        <v>0</v>
      </c>
      <c r="H19" s="171">
        <f>I19+J19+K19</f>
        <v>83.744</v>
      </c>
      <c r="I19" s="172">
        <v>0</v>
      </c>
      <c r="J19" s="172">
        <v>83.744</v>
      </c>
      <c r="K19" s="172">
        <v>0</v>
      </c>
      <c r="L19" s="172">
        <f>M19+N19+O19</f>
        <v>83.744</v>
      </c>
      <c r="M19" s="172">
        <v>0</v>
      </c>
      <c r="N19" s="173">
        <f t="shared" si="4"/>
        <v>83.744</v>
      </c>
      <c r="O19" s="172">
        <v>0</v>
      </c>
      <c r="P19" s="358">
        <f t="shared" ref="P19:P21" si="6">(H19/D19)*100</f>
        <v>78.599999999999994</v>
      </c>
      <c r="Q19" s="358">
        <f t="shared" ref="Q19:Q33" si="7">(L19/D19)*100</f>
        <v>78.599999999999994</v>
      </c>
    </row>
    <row r="20" spans="1:18" ht="31.5" x14ac:dyDescent="0.25">
      <c r="A20" s="304" t="s">
        <v>170</v>
      </c>
      <c r="B20" s="165" t="s">
        <v>385</v>
      </c>
      <c r="C20" s="177">
        <f>C21</f>
        <v>191.16267999999999</v>
      </c>
      <c r="D20" s="177">
        <f>D21</f>
        <v>191.16267999999999</v>
      </c>
      <c r="E20" s="167">
        <v>0</v>
      </c>
      <c r="F20" s="177">
        <f>F21</f>
        <v>191.16267999999999</v>
      </c>
      <c r="G20" s="167">
        <v>0</v>
      </c>
      <c r="H20" s="177">
        <f>H21</f>
        <v>176.71916999999999</v>
      </c>
      <c r="I20" s="168">
        <v>0</v>
      </c>
      <c r="J20" s="178">
        <f>J21</f>
        <v>176.71916999999999</v>
      </c>
      <c r="K20" s="168">
        <v>0</v>
      </c>
      <c r="L20" s="168">
        <f t="shared" ref="L20:L21" si="8">M20+N20+O20</f>
        <v>176.71916999999999</v>
      </c>
      <c r="M20" s="168">
        <v>0</v>
      </c>
      <c r="N20" s="178">
        <f>N21</f>
        <v>176.71916999999999</v>
      </c>
      <c r="O20" s="168">
        <v>0</v>
      </c>
      <c r="P20" s="357">
        <f t="shared" si="6"/>
        <v>92.4</v>
      </c>
      <c r="Q20" s="357">
        <f t="shared" si="7"/>
        <v>92.4</v>
      </c>
    </row>
    <row r="21" spans="1:18" ht="37.5" customHeight="1" x14ac:dyDescent="0.25">
      <c r="A21" s="304" t="s">
        <v>171</v>
      </c>
      <c r="B21" s="174" t="s">
        <v>618</v>
      </c>
      <c r="C21" s="170">
        <v>191.16267999999999</v>
      </c>
      <c r="D21" s="176">
        <f>E21+F21+G21</f>
        <v>191.16267999999999</v>
      </c>
      <c r="E21" s="171">
        <v>0</v>
      </c>
      <c r="F21" s="176">
        <v>191.16267999999999</v>
      </c>
      <c r="G21" s="171">
        <v>0</v>
      </c>
      <c r="H21" s="171">
        <f>I21+J21+K21</f>
        <v>176.71916999999999</v>
      </c>
      <c r="I21" s="172">
        <v>0</v>
      </c>
      <c r="J21" s="172">
        <v>176.71916999999999</v>
      </c>
      <c r="K21" s="172">
        <v>0</v>
      </c>
      <c r="L21" s="172">
        <f t="shared" si="8"/>
        <v>176.71916999999999</v>
      </c>
      <c r="M21" s="172">
        <v>0</v>
      </c>
      <c r="N21" s="172">
        <f>J21</f>
        <v>176.71916999999999</v>
      </c>
      <c r="O21" s="172">
        <v>0</v>
      </c>
      <c r="P21" s="358">
        <f t="shared" si="6"/>
        <v>92.4</v>
      </c>
      <c r="Q21" s="358">
        <f t="shared" si="7"/>
        <v>92.4</v>
      </c>
    </row>
    <row r="22" spans="1:18" s="179" customFormat="1" ht="31.5" x14ac:dyDescent="0.25">
      <c r="A22" s="402">
        <v>2</v>
      </c>
      <c r="B22" s="396" t="s">
        <v>386</v>
      </c>
      <c r="C22" s="397">
        <f>C23+C26</f>
        <v>636.92727000000002</v>
      </c>
      <c r="D22" s="397">
        <f>D23+D26</f>
        <v>636.92727000000002</v>
      </c>
      <c r="E22" s="398">
        <v>0</v>
      </c>
      <c r="F22" s="397">
        <f>F23+F26</f>
        <v>636.92727000000002</v>
      </c>
      <c r="G22" s="398">
        <v>0</v>
      </c>
      <c r="H22" s="397">
        <f>H23+H26</f>
        <v>595.40607</v>
      </c>
      <c r="I22" s="399">
        <v>0</v>
      </c>
      <c r="J22" s="400">
        <f>J23+J26</f>
        <v>595.40607</v>
      </c>
      <c r="K22" s="399">
        <v>0</v>
      </c>
      <c r="L22" s="400">
        <f>L23+L26</f>
        <v>595.40607</v>
      </c>
      <c r="M22" s="399">
        <v>0</v>
      </c>
      <c r="N22" s="400">
        <f>N23+N26</f>
        <v>595.40607</v>
      </c>
      <c r="O22" s="399">
        <v>0</v>
      </c>
      <c r="P22" s="405">
        <f>(H22/D22)*100</f>
        <v>93.5</v>
      </c>
      <c r="Q22" s="405">
        <f t="shared" si="7"/>
        <v>93.5</v>
      </c>
    </row>
    <row r="23" spans="1:18" ht="19.5" customHeight="1" x14ac:dyDescent="0.25">
      <c r="A23" s="304" t="s">
        <v>181</v>
      </c>
      <c r="B23" s="165" t="s">
        <v>387</v>
      </c>
      <c r="C23" s="177">
        <f>C24+C25</f>
        <v>237.92726999999999</v>
      </c>
      <c r="D23" s="177">
        <f>D24+D25</f>
        <v>237.92726999999999</v>
      </c>
      <c r="E23" s="167">
        <v>0</v>
      </c>
      <c r="F23" s="177">
        <f>F24+F25</f>
        <v>237.92726999999999</v>
      </c>
      <c r="G23" s="167">
        <v>0</v>
      </c>
      <c r="H23" s="177">
        <f>H24+H25</f>
        <v>209.93247</v>
      </c>
      <c r="I23" s="168">
        <v>0</v>
      </c>
      <c r="J23" s="178">
        <f>J24+J25</f>
        <v>209.93247</v>
      </c>
      <c r="K23" s="168">
        <v>0</v>
      </c>
      <c r="L23" s="178">
        <f>L24+L25</f>
        <v>209.93247</v>
      </c>
      <c r="M23" s="168">
        <v>0</v>
      </c>
      <c r="N23" s="178">
        <f>N24+N25</f>
        <v>209.93247</v>
      </c>
      <c r="O23" s="168">
        <v>0</v>
      </c>
      <c r="P23" s="357">
        <f t="shared" ref="P23:P24" si="9">(H23/D23)*100</f>
        <v>88.2</v>
      </c>
      <c r="Q23" s="357">
        <f t="shared" si="7"/>
        <v>88.2</v>
      </c>
    </row>
    <row r="24" spans="1:18" ht="31.5" x14ac:dyDescent="0.25">
      <c r="A24" s="304" t="s">
        <v>183</v>
      </c>
      <c r="B24" s="174" t="s">
        <v>619</v>
      </c>
      <c r="C24" s="170">
        <v>209.93247</v>
      </c>
      <c r="D24" s="171">
        <f>E24+F24+G24</f>
        <v>209.93247</v>
      </c>
      <c r="E24" s="171">
        <v>0</v>
      </c>
      <c r="F24" s="171">
        <v>209.93247</v>
      </c>
      <c r="G24" s="171">
        <v>0</v>
      </c>
      <c r="H24" s="171">
        <f>I24+J24+K24</f>
        <v>209.93247</v>
      </c>
      <c r="I24" s="171">
        <v>0</v>
      </c>
      <c r="J24" s="171">
        <v>209.93247</v>
      </c>
      <c r="K24" s="171">
        <v>0</v>
      </c>
      <c r="L24" s="171">
        <f>M24+N24+O24</f>
        <v>209.93247</v>
      </c>
      <c r="M24" s="171">
        <v>0</v>
      </c>
      <c r="N24" s="171">
        <f>J24</f>
        <v>209.93247</v>
      </c>
      <c r="O24" s="171">
        <v>0</v>
      </c>
      <c r="P24" s="358">
        <f t="shared" si="9"/>
        <v>100</v>
      </c>
      <c r="Q24" s="358">
        <f t="shared" si="7"/>
        <v>100</v>
      </c>
    </row>
    <row r="25" spans="1:18" ht="47.25" x14ac:dyDescent="0.25">
      <c r="A25" s="304" t="s">
        <v>388</v>
      </c>
      <c r="B25" s="403" t="s">
        <v>620</v>
      </c>
      <c r="C25" s="170">
        <v>27.994800000000001</v>
      </c>
      <c r="D25" s="176">
        <f>E25+F25+G25</f>
        <v>27.994800000000001</v>
      </c>
      <c r="E25" s="176">
        <v>0</v>
      </c>
      <c r="F25" s="176">
        <v>27.994800000000001</v>
      </c>
      <c r="G25" s="171">
        <v>0</v>
      </c>
      <c r="H25" s="171">
        <f>I25+J25+K25</f>
        <v>0</v>
      </c>
      <c r="I25" s="172">
        <v>0</v>
      </c>
      <c r="J25" s="172">
        <v>0</v>
      </c>
      <c r="K25" s="172">
        <v>0</v>
      </c>
      <c r="L25" s="172">
        <f>M25+N25+O25</f>
        <v>0</v>
      </c>
      <c r="M25" s="172">
        <v>0</v>
      </c>
      <c r="N25" s="172">
        <f>J25</f>
        <v>0</v>
      </c>
      <c r="O25" s="172">
        <v>0</v>
      </c>
      <c r="P25" s="358">
        <v>0</v>
      </c>
      <c r="Q25" s="358">
        <v>0</v>
      </c>
    </row>
    <row r="26" spans="1:18" ht="47.25" x14ac:dyDescent="0.25">
      <c r="A26" s="304" t="s">
        <v>188</v>
      </c>
      <c r="B26" s="165" t="s">
        <v>389</v>
      </c>
      <c r="C26" s="177">
        <f>C27+C28</f>
        <v>399</v>
      </c>
      <c r="D26" s="177">
        <f>D27+D28</f>
        <v>399</v>
      </c>
      <c r="E26" s="177">
        <v>0</v>
      </c>
      <c r="F26" s="177">
        <f>F27+F28</f>
        <v>399</v>
      </c>
      <c r="G26" s="167">
        <v>0</v>
      </c>
      <c r="H26" s="167">
        <f t="shared" ref="H26:H27" si="10">I26+J26+K26</f>
        <v>385.47359999999998</v>
      </c>
      <c r="I26" s="168">
        <v>0</v>
      </c>
      <c r="J26" s="178">
        <f>J27+J28</f>
        <v>385.47359999999998</v>
      </c>
      <c r="K26" s="168">
        <v>0</v>
      </c>
      <c r="L26" s="168">
        <f>M26+N26+O26</f>
        <v>385.47359999999998</v>
      </c>
      <c r="M26" s="168">
        <v>0</v>
      </c>
      <c r="N26" s="178">
        <f>N27+N28</f>
        <v>385.47359999999998</v>
      </c>
      <c r="O26" s="168">
        <v>0</v>
      </c>
      <c r="P26" s="357">
        <f t="shared" ref="P26:P33" si="11">(H26/D26)*100</f>
        <v>96.6</v>
      </c>
      <c r="Q26" s="357">
        <f t="shared" si="7"/>
        <v>96.6</v>
      </c>
    </row>
    <row r="27" spans="1:18" ht="15.75" x14ac:dyDescent="0.25">
      <c r="A27" s="304" t="s">
        <v>190</v>
      </c>
      <c r="B27" s="174" t="s">
        <v>621</v>
      </c>
      <c r="C27" s="170">
        <v>100</v>
      </c>
      <c r="D27" s="176">
        <f>E27+F27+G27</f>
        <v>100</v>
      </c>
      <c r="E27" s="176">
        <v>0</v>
      </c>
      <c r="F27" s="176">
        <v>100</v>
      </c>
      <c r="G27" s="171">
        <v>0</v>
      </c>
      <c r="H27" s="171">
        <f t="shared" si="10"/>
        <v>86.473600000000005</v>
      </c>
      <c r="I27" s="172">
        <v>0</v>
      </c>
      <c r="J27" s="172">
        <v>86.473600000000005</v>
      </c>
      <c r="K27" s="172">
        <v>0</v>
      </c>
      <c r="L27" s="172">
        <f t="shared" ref="L27" si="12">M27+N27+O27</f>
        <v>86.473600000000005</v>
      </c>
      <c r="M27" s="172">
        <v>0</v>
      </c>
      <c r="N27" s="172">
        <f>J27</f>
        <v>86.473600000000005</v>
      </c>
      <c r="O27" s="172">
        <v>0</v>
      </c>
      <c r="P27" s="358">
        <f t="shared" si="11"/>
        <v>86.5</v>
      </c>
      <c r="Q27" s="358">
        <f t="shared" si="7"/>
        <v>86.5</v>
      </c>
    </row>
    <row r="28" spans="1:18" ht="63" x14ac:dyDescent="0.25">
      <c r="A28" s="304" t="s">
        <v>654</v>
      </c>
      <c r="B28" s="332" t="s">
        <v>655</v>
      </c>
      <c r="C28" s="170">
        <v>299</v>
      </c>
      <c r="D28" s="175">
        <v>299</v>
      </c>
      <c r="E28" s="176">
        <v>0</v>
      </c>
      <c r="F28" s="175">
        <v>299</v>
      </c>
      <c r="G28" s="171">
        <v>0</v>
      </c>
      <c r="H28" s="170">
        <v>299</v>
      </c>
      <c r="I28" s="171">
        <v>0</v>
      </c>
      <c r="J28" s="170">
        <v>299</v>
      </c>
      <c r="K28" s="171">
        <v>0</v>
      </c>
      <c r="L28" s="170">
        <v>299</v>
      </c>
      <c r="M28" s="171">
        <v>0</v>
      </c>
      <c r="N28" s="170">
        <v>299</v>
      </c>
      <c r="O28" s="172">
        <v>0</v>
      </c>
      <c r="P28" s="358">
        <f t="shared" si="11"/>
        <v>100</v>
      </c>
      <c r="Q28" s="358">
        <f t="shared" si="7"/>
        <v>100</v>
      </c>
    </row>
    <row r="29" spans="1:18" s="179" customFormat="1" ht="47.25" x14ac:dyDescent="0.25">
      <c r="A29" s="402" t="s">
        <v>390</v>
      </c>
      <c r="B29" s="396" t="s">
        <v>391</v>
      </c>
      <c r="C29" s="397">
        <f>C30+C32</f>
        <v>300.58087</v>
      </c>
      <c r="D29" s="397">
        <f>D30+D32</f>
        <v>300.58087</v>
      </c>
      <c r="E29" s="398">
        <v>0</v>
      </c>
      <c r="F29" s="397">
        <f>F30+F32</f>
        <v>300.58087</v>
      </c>
      <c r="G29" s="398">
        <v>0</v>
      </c>
      <c r="H29" s="397">
        <f>H30+H32</f>
        <v>300.58087</v>
      </c>
      <c r="I29" s="399">
        <v>0</v>
      </c>
      <c r="J29" s="400">
        <f>J30+J32</f>
        <v>300.58087</v>
      </c>
      <c r="K29" s="399">
        <v>0</v>
      </c>
      <c r="L29" s="400">
        <f>L30+L32</f>
        <v>300.58087</v>
      </c>
      <c r="M29" s="399">
        <v>0</v>
      </c>
      <c r="N29" s="400">
        <f>N30+N32</f>
        <v>300.58087</v>
      </c>
      <c r="O29" s="399">
        <v>0</v>
      </c>
      <c r="P29" s="405">
        <f t="shared" si="11"/>
        <v>100</v>
      </c>
      <c r="Q29" s="405">
        <f t="shared" si="7"/>
        <v>100</v>
      </c>
    </row>
    <row r="30" spans="1:18" ht="31.5" x14ac:dyDescent="0.25">
      <c r="A30" s="304" t="s">
        <v>197</v>
      </c>
      <c r="B30" s="165" t="s">
        <v>392</v>
      </c>
      <c r="C30" s="177">
        <f>C31</f>
        <v>123.4648</v>
      </c>
      <c r="D30" s="177">
        <f>D31</f>
        <v>123.4648</v>
      </c>
      <c r="E30" s="167">
        <v>0</v>
      </c>
      <c r="F30" s="177">
        <f>F31</f>
        <v>123.4648</v>
      </c>
      <c r="G30" s="167">
        <v>0</v>
      </c>
      <c r="H30" s="177">
        <v>123.4648</v>
      </c>
      <c r="I30" s="168">
        <v>0</v>
      </c>
      <c r="J30" s="178">
        <v>123.4648</v>
      </c>
      <c r="K30" s="168">
        <v>0</v>
      </c>
      <c r="L30" s="178">
        <v>123.4648</v>
      </c>
      <c r="M30" s="168">
        <v>0</v>
      </c>
      <c r="N30" s="178">
        <v>123.4648</v>
      </c>
      <c r="O30" s="168">
        <v>0</v>
      </c>
      <c r="P30" s="357">
        <f t="shared" si="11"/>
        <v>100</v>
      </c>
      <c r="Q30" s="357">
        <f t="shared" si="7"/>
        <v>100</v>
      </c>
    </row>
    <row r="31" spans="1:18" ht="47.25" x14ac:dyDescent="0.25">
      <c r="A31" s="304" t="s">
        <v>199</v>
      </c>
      <c r="B31" s="174" t="s">
        <v>622</v>
      </c>
      <c r="C31" s="170">
        <v>123.4648</v>
      </c>
      <c r="D31" s="171">
        <v>123.4648</v>
      </c>
      <c r="E31" s="171">
        <v>0</v>
      </c>
      <c r="F31" s="171">
        <v>123.4648</v>
      </c>
      <c r="G31" s="171">
        <v>0</v>
      </c>
      <c r="H31" s="171">
        <f t="shared" ref="H31:H32" si="13">I31+J31+K31</f>
        <v>123.4648</v>
      </c>
      <c r="I31" s="172">
        <v>0</v>
      </c>
      <c r="J31" s="172">
        <v>123.4648</v>
      </c>
      <c r="K31" s="172">
        <v>0</v>
      </c>
      <c r="L31" s="173">
        <f>M31+N31+O31</f>
        <v>123.4648</v>
      </c>
      <c r="M31" s="172">
        <v>0</v>
      </c>
      <c r="N31" s="172">
        <f>J31</f>
        <v>123.4648</v>
      </c>
      <c r="O31" s="172">
        <v>0</v>
      </c>
      <c r="P31" s="358">
        <f t="shared" si="11"/>
        <v>100</v>
      </c>
      <c r="Q31" s="358">
        <f t="shared" si="7"/>
        <v>100</v>
      </c>
    </row>
    <row r="32" spans="1:18" ht="31.5" x14ac:dyDescent="0.25">
      <c r="A32" s="304" t="s">
        <v>393</v>
      </c>
      <c r="B32" s="165" t="s">
        <v>394</v>
      </c>
      <c r="C32" s="177">
        <f>C33+C34</f>
        <v>177.11607000000001</v>
      </c>
      <c r="D32" s="177">
        <f>D33+D34</f>
        <v>177.11607000000001</v>
      </c>
      <c r="E32" s="167">
        <v>0</v>
      </c>
      <c r="F32" s="177">
        <f>F33+F34</f>
        <v>177.11607000000001</v>
      </c>
      <c r="G32" s="167">
        <v>0</v>
      </c>
      <c r="H32" s="167">
        <f t="shared" si="13"/>
        <v>177.11607000000001</v>
      </c>
      <c r="I32" s="168">
        <v>0</v>
      </c>
      <c r="J32" s="178">
        <f>J33+J34</f>
        <v>177.11607000000001</v>
      </c>
      <c r="K32" s="168">
        <v>0</v>
      </c>
      <c r="L32" s="178">
        <f>L33+L34</f>
        <v>177.11607000000001</v>
      </c>
      <c r="M32" s="168">
        <v>0</v>
      </c>
      <c r="N32" s="178">
        <f>N33+N34</f>
        <v>177.11607000000001</v>
      </c>
      <c r="O32" s="168">
        <v>0</v>
      </c>
      <c r="P32" s="357">
        <f t="shared" si="11"/>
        <v>100</v>
      </c>
      <c r="Q32" s="357">
        <f t="shared" si="7"/>
        <v>100</v>
      </c>
    </row>
    <row r="33" spans="1:17" ht="15.75" x14ac:dyDescent="0.25">
      <c r="A33" s="304" t="s">
        <v>395</v>
      </c>
      <c r="B33" s="174" t="s">
        <v>623</v>
      </c>
      <c r="C33" s="170">
        <v>177.11607000000001</v>
      </c>
      <c r="D33" s="171">
        <f>E33+F33+G33</f>
        <v>177.11607000000001</v>
      </c>
      <c r="E33" s="171">
        <v>0</v>
      </c>
      <c r="F33" s="171">
        <v>177.11607000000001</v>
      </c>
      <c r="G33" s="171">
        <v>0</v>
      </c>
      <c r="H33" s="171">
        <f>I33+J33+K33</f>
        <v>177.11607000000001</v>
      </c>
      <c r="I33" s="172">
        <v>0</v>
      </c>
      <c r="J33" s="172">
        <v>177.11607000000001</v>
      </c>
      <c r="K33" s="172">
        <v>0</v>
      </c>
      <c r="L33" s="172">
        <v>177.11607000000001</v>
      </c>
      <c r="M33" s="172">
        <v>0</v>
      </c>
      <c r="N33" s="172">
        <v>177.11607000000001</v>
      </c>
      <c r="O33" s="172">
        <v>0</v>
      </c>
      <c r="P33" s="358">
        <f t="shared" si="11"/>
        <v>100</v>
      </c>
      <c r="Q33" s="358">
        <f t="shared" si="7"/>
        <v>100</v>
      </c>
    </row>
    <row r="34" spans="1:17" ht="63" x14ac:dyDescent="0.25">
      <c r="A34" s="304" t="s">
        <v>396</v>
      </c>
      <c r="B34" s="180" t="s">
        <v>624</v>
      </c>
      <c r="C34" s="170">
        <v>0</v>
      </c>
      <c r="D34" s="171">
        <v>0</v>
      </c>
      <c r="E34" s="171">
        <v>0</v>
      </c>
      <c r="F34" s="171">
        <v>0</v>
      </c>
      <c r="G34" s="171">
        <v>0</v>
      </c>
      <c r="H34" s="171">
        <v>0</v>
      </c>
      <c r="I34" s="172">
        <v>0</v>
      </c>
      <c r="J34" s="172">
        <v>0</v>
      </c>
      <c r="K34" s="172">
        <v>0</v>
      </c>
      <c r="L34" s="172">
        <v>0</v>
      </c>
      <c r="M34" s="172">
        <v>0</v>
      </c>
      <c r="N34" s="172">
        <v>0</v>
      </c>
      <c r="O34" s="172">
        <v>0</v>
      </c>
      <c r="P34" s="358">
        <v>0</v>
      </c>
      <c r="Q34" s="358">
        <v>0</v>
      </c>
    </row>
    <row r="35" spans="1:17" ht="15.75" x14ac:dyDescent="0.25">
      <c r="A35" s="404"/>
      <c r="B35" s="406" t="s">
        <v>751</v>
      </c>
      <c r="C35" s="175">
        <f>C29+C22+C13</f>
        <v>1584.65714</v>
      </c>
      <c r="D35" s="175">
        <f>D29+D22+D13</f>
        <v>1584.65714</v>
      </c>
      <c r="E35" s="176">
        <v>0</v>
      </c>
      <c r="F35" s="175">
        <f>F29+F22+F13</f>
        <v>1584.65714</v>
      </c>
      <c r="G35" s="176">
        <v>0</v>
      </c>
      <c r="H35" s="175">
        <f>H29+H22+H13</f>
        <v>1156.45011</v>
      </c>
      <c r="I35" s="360">
        <v>0</v>
      </c>
      <c r="J35" s="359">
        <f>J29+J22+J13</f>
        <v>1156.45011</v>
      </c>
      <c r="K35" s="360">
        <v>0</v>
      </c>
      <c r="L35" s="359">
        <f>L29+L22+L13</f>
        <v>1156.45011</v>
      </c>
      <c r="M35" s="360">
        <v>0</v>
      </c>
      <c r="N35" s="359">
        <f>N29+N22+N13</f>
        <v>1156.45011</v>
      </c>
      <c r="O35" s="360">
        <v>0</v>
      </c>
      <c r="P35" s="358">
        <f>(H35/D35)*100</f>
        <v>73</v>
      </c>
      <c r="Q35" s="358">
        <f>(L35/D35)*100</f>
        <v>73</v>
      </c>
    </row>
  </sheetData>
  <mergeCells count="23">
    <mergeCell ref="Q8:Q11"/>
    <mergeCell ref="H9:K9"/>
    <mergeCell ref="L9:O9"/>
    <mergeCell ref="D10:D11"/>
    <mergeCell ref="E10:G10"/>
    <mergeCell ref="H10:H11"/>
    <mergeCell ref="I10:K10"/>
    <mergeCell ref="L10:L11"/>
    <mergeCell ref="M10:O10"/>
    <mergeCell ref="A1:Q1"/>
    <mergeCell ref="A2:Q2"/>
    <mergeCell ref="A3:Q3"/>
    <mergeCell ref="A4:Q4"/>
    <mergeCell ref="A5:Q5"/>
    <mergeCell ref="A7:A11"/>
    <mergeCell ref="B7:B11"/>
    <mergeCell ref="C7:C9"/>
    <mergeCell ref="D7:Q7"/>
    <mergeCell ref="D8:G9"/>
    <mergeCell ref="C10:C11"/>
    <mergeCell ref="H8:K8"/>
    <mergeCell ref="L8:O8"/>
    <mergeCell ref="P8:P11"/>
  </mergeCells>
  <pageMargins left="0.70866141732283472" right="0.70866141732283472" top="0.74803149606299213" bottom="0" header="0.31496062992125984" footer="0.31496062992125984"/>
  <pageSetup paperSize="9" scale="54" fitToHeight="2" orientation="landscape" r:id="rId1"/>
  <rowBreaks count="1" manualBreakCount="1">
    <brk id="28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opLeftCell="A25" zoomScale="90" zoomScaleNormal="90" zoomScaleSheetLayoutView="100" workbookViewId="0">
      <selection activeCell="T29" sqref="T29"/>
    </sheetView>
  </sheetViews>
  <sheetFormatPr defaultRowHeight="15" x14ac:dyDescent="0.25"/>
  <cols>
    <col min="1" max="1" width="4" style="114" customWidth="1"/>
    <col min="2" max="2" width="20" style="114" customWidth="1"/>
    <col min="3" max="3" width="11.28515625" style="114" customWidth="1"/>
    <col min="4" max="4" width="12.7109375" style="114" customWidth="1"/>
    <col min="5" max="5" width="11.140625" style="114" customWidth="1"/>
    <col min="6" max="6" width="10.5703125" style="114" customWidth="1"/>
    <col min="7" max="7" width="9.7109375" style="114" customWidth="1"/>
    <col min="8" max="8" width="7.7109375" style="114" customWidth="1"/>
    <col min="9" max="10" width="11.5703125" style="114" customWidth="1"/>
    <col min="11" max="11" width="12.7109375" style="114" customWidth="1"/>
    <col min="12" max="12" width="9.42578125" style="114" customWidth="1"/>
    <col min="13" max="13" width="8.28515625" style="114" customWidth="1"/>
    <col min="14" max="14" width="11.140625" style="114" customWidth="1"/>
    <col min="15" max="15" width="12.5703125" style="114" customWidth="1"/>
    <col min="16" max="16" width="11.140625" style="114" customWidth="1"/>
    <col min="17" max="17" width="9.140625" style="114" customWidth="1"/>
    <col min="18" max="18" width="7.28515625" style="114" customWidth="1"/>
    <col min="19" max="19" width="10.42578125" style="114" customWidth="1"/>
    <col min="20" max="20" width="9.85546875" style="114" customWidth="1"/>
    <col min="21" max="21" width="12" style="111" bestFit="1" customWidth="1"/>
    <col min="22" max="16384" width="9.140625" style="111"/>
  </cols>
  <sheetData>
    <row r="1" spans="1:20" ht="16.5" x14ac:dyDescent="0.25"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649" t="s">
        <v>51</v>
      </c>
      <c r="S1" s="649"/>
      <c r="T1" s="649"/>
    </row>
    <row r="2" spans="1:20" ht="16.5" x14ac:dyDescent="0.25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649" t="s">
        <v>52</v>
      </c>
      <c r="Q2" s="649"/>
      <c r="R2" s="649"/>
      <c r="S2" s="649"/>
      <c r="T2" s="649"/>
    </row>
    <row r="3" spans="1:20" ht="16.5" x14ac:dyDescent="0.25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649" t="s">
        <v>53</v>
      </c>
      <c r="Q3" s="649"/>
      <c r="R3" s="649"/>
      <c r="S3" s="649"/>
      <c r="T3" s="649"/>
    </row>
    <row r="4" spans="1:20" ht="16.5" x14ac:dyDescent="0.25"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649" t="s">
        <v>54</v>
      </c>
      <c r="Q4" s="649"/>
      <c r="R4" s="649"/>
      <c r="S4" s="649"/>
      <c r="T4" s="649"/>
    </row>
    <row r="5" spans="1:20" ht="16.5" x14ac:dyDescent="0.2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649" t="s">
        <v>55</v>
      </c>
      <c r="Q5" s="649"/>
      <c r="R5" s="649"/>
      <c r="S5" s="649"/>
      <c r="T5" s="649"/>
    </row>
    <row r="6" spans="1:20" ht="16.5" x14ac:dyDescent="0.25"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</row>
    <row r="7" spans="1:20" ht="15.75" customHeight="1" x14ac:dyDescent="0.25">
      <c r="A7" s="657" t="s">
        <v>356</v>
      </c>
      <c r="B7" s="657"/>
      <c r="C7" s="657"/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57"/>
      <c r="Q7" s="657"/>
      <c r="R7" s="657"/>
      <c r="S7" s="657"/>
      <c r="T7" s="657"/>
    </row>
    <row r="8" spans="1:20" x14ac:dyDescent="0.25">
      <c r="A8" s="657" t="s">
        <v>362</v>
      </c>
      <c r="B8" s="657"/>
      <c r="C8" s="657"/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7"/>
      <c r="O8" s="657"/>
      <c r="P8" s="657"/>
      <c r="Q8" s="657"/>
      <c r="R8" s="657"/>
      <c r="S8" s="657"/>
      <c r="T8" s="657"/>
    </row>
    <row r="9" spans="1:20" x14ac:dyDescent="0.25">
      <c r="A9" s="657" t="s">
        <v>363</v>
      </c>
      <c r="B9" s="657"/>
      <c r="C9" s="657"/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  <c r="R9" s="657"/>
      <c r="S9" s="657"/>
      <c r="T9" s="657"/>
    </row>
    <row r="10" spans="1:20" x14ac:dyDescent="0.25">
      <c r="A10" s="657" t="s">
        <v>698</v>
      </c>
      <c r="B10" s="657"/>
      <c r="C10" s="657"/>
      <c r="D10" s="657"/>
      <c r="E10" s="657"/>
      <c r="F10" s="657"/>
      <c r="G10" s="657"/>
      <c r="H10" s="657"/>
      <c r="I10" s="657"/>
      <c r="J10" s="657"/>
      <c r="K10" s="657"/>
      <c r="L10" s="657"/>
      <c r="M10" s="657"/>
      <c r="N10" s="657"/>
      <c r="O10" s="657"/>
      <c r="P10" s="657"/>
      <c r="Q10" s="657"/>
      <c r="R10" s="657"/>
      <c r="S10" s="657"/>
      <c r="T10" s="657"/>
    </row>
    <row r="11" spans="1:20" x14ac:dyDescent="0.25">
      <c r="A11" s="657" t="s">
        <v>788</v>
      </c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</row>
    <row r="12" spans="1:20" ht="15.75" customHeight="1" x14ac:dyDescent="0.25">
      <c r="A12" s="347"/>
      <c r="B12" s="650" t="s">
        <v>304</v>
      </c>
      <c r="C12" s="650"/>
      <c r="D12" s="650"/>
      <c r="E12" s="650"/>
      <c r="F12" s="650"/>
      <c r="G12" s="650"/>
      <c r="H12" s="650"/>
      <c r="I12" s="650"/>
      <c r="J12" s="650"/>
      <c r="K12" s="650"/>
      <c r="L12" s="650"/>
      <c r="M12" s="650"/>
      <c r="N12" s="650"/>
      <c r="O12" s="182"/>
      <c r="P12" s="182"/>
      <c r="Q12" s="182"/>
      <c r="R12" s="182"/>
      <c r="S12" s="182"/>
      <c r="T12" s="182"/>
    </row>
    <row r="13" spans="1:20" ht="8.25" customHeight="1" x14ac:dyDescent="0.25"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 t="s">
        <v>6</v>
      </c>
    </row>
    <row r="14" spans="1:20" ht="15" customHeight="1" x14ac:dyDescent="0.25">
      <c r="A14" s="688" t="s">
        <v>22</v>
      </c>
      <c r="B14" s="691" t="s">
        <v>0</v>
      </c>
      <c r="C14" s="694" t="s">
        <v>586</v>
      </c>
      <c r="D14" s="697" t="s">
        <v>305</v>
      </c>
      <c r="E14" s="698"/>
      <c r="F14" s="698"/>
      <c r="G14" s="698"/>
      <c r="H14" s="698"/>
      <c r="I14" s="698"/>
      <c r="J14" s="698"/>
      <c r="K14" s="698"/>
      <c r="L14" s="698"/>
      <c r="M14" s="698"/>
      <c r="N14" s="698"/>
      <c r="O14" s="698"/>
      <c r="P14" s="698"/>
      <c r="Q14" s="698"/>
      <c r="R14" s="699"/>
      <c r="S14" s="694" t="s">
        <v>699</v>
      </c>
      <c r="T14" s="694" t="s">
        <v>700</v>
      </c>
    </row>
    <row r="15" spans="1:20" x14ac:dyDescent="0.25">
      <c r="A15" s="689"/>
      <c r="B15" s="692"/>
      <c r="C15" s="695"/>
      <c r="D15" s="697" t="s">
        <v>9</v>
      </c>
      <c r="E15" s="698"/>
      <c r="F15" s="698"/>
      <c r="G15" s="698"/>
      <c r="H15" s="699"/>
      <c r="I15" s="697" t="s">
        <v>58</v>
      </c>
      <c r="J15" s="698"/>
      <c r="K15" s="698"/>
      <c r="L15" s="698"/>
      <c r="M15" s="699"/>
      <c r="N15" s="697" t="s">
        <v>59</v>
      </c>
      <c r="O15" s="698"/>
      <c r="P15" s="698"/>
      <c r="Q15" s="698"/>
      <c r="R15" s="699"/>
      <c r="S15" s="695"/>
      <c r="T15" s="695"/>
    </row>
    <row r="16" spans="1:20" x14ac:dyDescent="0.25">
      <c r="A16" s="689"/>
      <c r="B16" s="692"/>
      <c r="C16" s="695"/>
      <c r="D16" s="694" t="s">
        <v>60</v>
      </c>
      <c r="E16" s="697" t="s">
        <v>307</v>
      </c>
      <c r="F16" s="698"/>
      <c r="G16" s="698"/>
      <c r="H16" s="699"/>
      <c r="I16" s="694" t="s">
        <v>60</v>
      </c>
      <c r="J16" s="697" t="s">
        <v>307</v>
      </c>
      <c r="K16" s="698"/>
      <c r="L16" s="698"/>
      <c r="M16" s="699"/>
      <c r="N16" s="694" t="s">
        <v>60</v>
      </c>
      <c r="O16" s="697" t="s">
        <v>307</v>
      </c>
      <c r="P16" s="698"/>
      <c r="Q16" s="698"/>
      <c r="R16" s="699"/>
      <c r="S16" s="695"/>
      <c r="T16" s="695"/>
    </row>
    <row r="17" spans="1:21" ht="43.5" customHeight="1" x14ac:dyDescent="0.25">
      <c r="A17" s="690"/>
      <c r="B17" s="693"/>
      <c r="C17" s="696"/>
      <c r="D17" s="696"/>
      <c r="E17" s="184" t="s">
        <v>3</v>
      </c>
      <c r="F17" s="184" t="s">
        <v>1</v>
      </c>
      <c r="G17" s="184" t="s">
        <v>13</v>
      </c>
      <c r="H17" s="184" t="s">
        <v>501</v>
      </c>
      <c r="I17" s="696"/>
      <c r="J17" s="184" t="s">
        <v>3</v>
      </c>
      <c r="K17" s="184" t="s">
        <v>1</v>
      </c>
      <c r="L17" s="184" t="s">
        <v>13</v>
      </c>
      <c r="M17" s="184" t="s">
        <v>501</v>
      </c>
      <c r="N17" s="696"/>
      <c r="O17" s="184" t="s">
        <v>3</v>
      </c>
      <c r="P17" s="184" t="s">
        <v>1</v>
      </c>
      <c r="Q17" s="184" t="s">
        <v>13</v>
      </c>
      <c r="R17" s="184" t="s">
        <v>501</v>
      </c>
      <c r="S17" s="696"/>
      <c r="T17" s="696"/>
    </row>
    <row r="18" spans="1:21" x14ac:dyDescent="0.25">
      <c r="A18" s="185">
        <v>1</v>
      </c>
      <c r="B18" s="185">
        <v>2</v>
      </c>
      <c r="C18" s="185">
        <v>3</v>
      </c>
      <c r="D18" s="185">
        <v>4</v>
      </c>
      <c r="E18" s="185">
        <v>5</v>
      </c>
      <c r="F18" s="185">
        <v>6</v>
      </c>
      <c r="G18" s="185">
        <v>7</v>
      </c>
      <c r="H18" s="185">
        <v>8</v>
      </c>
      <c r="I18" s="185">
        <v>9</v>
      </c>
      <c r="J18" s="185">
        <v>10</v>
      </c>
      <c r="K18" s="185">
        <v>11</v>
      </c>
      <c r="L18" s="185">
        <v>12</v>
      </c>
      <c r="M18" s="185">
        <v>13</v>
      </c>
      <c r="N18" s="185">
        <v>14</v>
      </c>
      <c r="O18" s="185">
        <v>15</v>
      </c>
      <c r="P18" s="185">
        <v>16</v>
      </c>
      <c r="Q18" s="185">
        <v>17</v>
      </c>
      <c r="R18" s="185">
        <v>18</v>
      </c>
      <c r="S18" s="185">
        <v>19</v>
      </c>
      <c r="T18" s="185">
        <v>20</v>
      </c>
    </row>
    <row r="19" spans="1:21" ht="57.75" customHeight="1" x14ac:dyDescent="0.25">
      <c r="A19" s="185">
        <v>1</v>
      </c>
      <c r="B19" s="116" t="s">
        <v>701</v>
      </c>
      <c r="C19" s="348">
        <f>C20</f>
        <v>7660.2684799999997</v>
      </c>
      <c r="D19" s="348">
        <f t="shared" ref="D19:R19" si="0">D20</f>
        <v>7660.2684799999997</v>
      </c>
      <c r="E19" s="348">
        <f t="shared" si="0"/>
        <v>0</v>
      </c>
      <c r="F19" s="348">
        <f t="shared" si="0"/>
        <v>7660.2684799999997</v>
      </c>
      <c r="G19" s="348">
        <f t="shared" si="0"/>
        <v>0</v>
      </c>
      <c r="H19" s="348">
        <f t="shared" si="0"/>
        <v>0</v>
      </c>
      <c r="I19" s="348">
        <f t="shared" si="0"/>
        <v>6519.9953400000004</v>
      </c>
      <c r="J19" s="348">
        <f t="shared" si="0"/>
        <v>0</v>
      </c>
      <c r="K19" s="348">
        <f t="shared" si="0"/>
        <v>6519.9953400000004</v>
      </c>
      <c r="L19" s="348">
        <f t="shared" si="0"/>
        <v>0</v>
      </c>
      <c r="M19" s="348">
        <f t="shared" si="0"/>
        <v>0</v>
      </c>
      <c r="N19" s="348">
        <f t="shared" si="0"/>
        <v>1199.49</v>
      </c>
      <c r="O19" s="348">
        <f t="shared" si="0"/>
        <v>0</v>
      </c>
      <c r="P19" s="348">
        <f t="shared" si="0"/>
        <v>1199.49</v>
      </c>
      <c r="Q19" s="348">
        <f t="shared" si="0"/>
        <v>0</v>
      </c>
      <c r="R19" s="348">
        <f t="shared" si="0"/>
        <v>0</v>
      </c>
      <c r="S19" s="118">
        <f>I19/D19*100%</f>
        <v>0.85099999999999998</v>
      </c>
      <c r="T19" s="118">
        <f>N19/D19*100%</f>
        <v>0.157</v>
      </c>
    </row>
    <row r="20" spans="1:21" s="93" customFormat="1" ht="36" customHeight="1" x14ac:dyDescent="0.25">
      <c r="A20" s="185">
        <v>2</v>
      </c>
      <c r="B20" s="116" t="s">
        <v>702</v>
      </c>
      <c r="C20" s="348">
        <f>C21+C22</f>
        <v>7660.2684799999997</v>
      </c>
      <c r="D20" s="348">
        <f t="shared" ref="D20:R20" si="1">D21+D22</f>
        <v>7660.2684799999997</v>
      </c>
      <c r="E20" s="348">
        <f t="shared" si="1"/>
        <v>0</v>
      </c>
      <c r="F20" s="348">
        <f t="shared" si="1"/>
        <v>7660.2684799999997</v>
      </c>
      <c r="G20" s="348">
        <f t="shared" si="1"/>
        <v>0</v>
      </c>
      <c r="H20" s="348">
        <f t="shared" si="1"/>
        <v>0</v>
      </c>
      <c r="I20" s="348">
        <f t="shared" si="1"/>
        <v>6519.9953400000004</v>
      </c>
      <c r="J20" s="348">
        <f t="shared" si="1"/>
        <v>0</v>
      </c>
      <c r="K20" s="348">
        <f t="shared" si="1"/>
        <v>6519.9953400000004</v>
      </c>
      <c r="L20" s="348">
        <f t="shared" si="1"/>
        <v>0</v>
      </c>
      <c r="M20" s="348">
        <f t="shared" si="1"/>
        <v>0</v>
      </c>
      <c r="N20" s="348">
        <f t="shared" si="1"/>
        <v>1199.49</v>
      </c>
      <c r="O20" s="348">
        <f t="shared" si="1"/>
        <v>0</v>
      </c>
      <c r="P20" s="348">
        <f t="shared" si="1"/>
        <v>1199.49</v>
      </c>
      <c r="Q20" s="348">
        <f t="shared" si="1"/>
        <v>0</v>
      </c>
      <c r="R20" s="348">
        <f t="shared" si="1"/>
        <v>0</v>
      </c>
      <c r="S20" s="118">
        <f>I20/D20*100%</f>
        <v>0.85099999999999998</v>
      </c>
      <c r="T20" s="118">
        <f t="shared" ref="T20:T29" si="2">N20/D20*100%</f>
        <v>0.157</v>
      </c>
    </row>
    <row r="21" spans="1:21" s="93" customFormat="1" ht="36.75" customHeight="1" x14ac:dyDescent="0.25">
      <c r="A21" s="185">
        <v>3</v>
      </c>
      <c r="B21" s="113" t="s">
        <v>703</v>
      </c>
      <c r="C21" s="350">
        <v>3466.2617</v>
      </c>
      <c r="D21" s="351">
        <f>E21+F21+G21+H21</f>
        <v>3466.2617</v>
      </c>
      <c r="E21" s="350"/>
      <c r="F21" s="350">
        <v>3466.2617</v>
      </c>
      <c r="G21" s="350"/>
      <c r="H21" s="350"/>
      <c r="I21" s="350">
        <f>J21+K21+L21</f>
        <v>3036.2841800000001</v>
      </c>
      <c r="J21" s="350"/>
      <c r="K21" s="350">
        <v>3036.2841800000001</v>
      </c>
      <c r="L21" s="350"/>
      <c r="M21" s="350"/>
      <c r="N21" s="351">
        <f>O21+P21+Q21+R21</f>
        <v>599.745</v>
      </c>
      <c r="O21" s="351"/>
      <c r="P21" s="351">
        <v>599.745</v>
      </c>
      <c r="Q21" s="351"/>
      <c r="R21" s="351"/>
      <c r="S21" s="118">
        <f t="shared" ref="S21:S29" si="3">I21/D21*100%</f>
        <v>0.876</v>
      </c>
      <c r="T21" s="118">
        <f t="shared" si="2"/>
        <v>0.17299999999999999</v>
      </c>
    </row>
    <row r="22" spans="1:21" s="93" customFormat="1" ht="37.5" customHeight="1" x14ac:dyDescent="0.25">
      <c r="A22" s="185">
        <v>4</v>
      </c>
      <c r="B22" s="113" t="s">
        <v>704</v>
      </c>
      <c r="C22" s="350">
        <v>4194.0067799999997</v>
      </c>
      <c r="D22" s="351">
        <f t="shared" ref="D22" si="4">E22+F22+G22+H22</f>
        <v>4194.0067799999997</v>
      </c>
      <c r="E22" s="350"/>
      <c r="F22" s="350">
        <v>4194.0067799999997</v>
      </c>
      <c r="G22" s="351"/>
      <c r="H22" s="350"/>
      <c r="I22" s="350">
        <f t="shared" ref="I22" si="5">J22+K22+L22</f>
        <v>3483.7111599999998</v>
      </c>
      <c r="J22" s="350"/>
      <c r="K22" s="350">
        <v>3483.7111599999998</v>
      </c>
      <c r="L22" s="351"/>
      <c r="M22" s="350"/>
      <c r="N22" s="351">
        <f t="shared" ref="N22" si="6">O22+P22+Q22+R22</f>
        <v>599.745</v>
      </c>
      <c r="O22" s="350"/>
      <c r="P22" s="350">
        <v>599.745</v>
      </c>
      <c r="Q22" s="351"/>
      <c r="R22" s="351"/>
      <c r="S22" s="118">
        <f t="shared" si="3"/>
        <v>0.83099999999999996</v>
      </c>
      <c r="T22" s="118">
        <f t="shared" si="2"/>
        <v>0.14299999999999999</v>
      </c>
    </row>
    <row r="23" spans="1:21" s="93" customFormat="1" ht="117.75" customHeight="1" x14ac:dyDescent="0.25">
      <c r="A23" s="185">
        <v>5</v>
      </c>
      <c r="B23" s="116" t="s">
        <v>705</v>
      </c>
      <c r="C23" s="352">
        <f>C24+C25</f>
        <v>316497.19</v>
      </c>
      <c r="D23" s="352">
        <f>D24+D25</f>
        <v>316497.19</v>
      </c>
      <c r="E23" s="352">
        <f>E24+E25</f>
        <v>300672.2</v>
      </c>
      <c r="F23" s="352">
        <f>F25</f>
        <v>15824.99</v>
      </c>
      <c r="G23" s="352"/>
      <c r="H23" s="352"/>
      <c r="I23" s="352">
        <f>I24+I25</f>
        <v>200964.52364</v>
      </c>
      <c r="J23" s="352">
        <f>J24</f>
        <v>190916.29745000001</v>
      </c>
      <c r="K23" s="352">
        <f>K25</f>
        <v>10048.226189999999</v>
      </c>
      <c r="L23" s="352"/>
      <c r="M23" s="352"/>
      <c r="N23" s="352">
        <f>N24+N25</f>
        <v>94915.523639999999</v>
      </c>
      <c r="O23" s="352"/>
      <c r="P23" s="352"/>
      <c r="Q23" s="352"/>
      <c r="R23" s="352"/>
      <c r="S23" s="118">
        <f t="shared" si="3"/>
        <v>0.63500000000000001</v>
      </c>
      <c r="T23" s="118">
        <f t="shared" si="2"/>
        <v>0.3</v>
      </c>
      <c r="U23" s="187"/>
    </row>
    <row r="24" spans="1:21" s="93" customFormat="1" ht="105.75" customHeight="1" x14ac:dyDescent="0.25">
      <c r="A24" s="185">
        <v>6</v>
      </c>
      <c r="B24" s="729" t="s">
        <v>801</v>
      </c>
      <c r="C24" s="348">
        <v>300672.2</v>
      </c>
      <c r="D24" s="348">
        <f>E24</f>
        <v>300672.2</v>
      </c>
      <c r="E24" s="352">
        <f>E26+E27+E28</f>
        <v>300672.2</v>
      </c>
      <c r="F24" s="352"/>
      <c r="G24" s="348"/>
      <c r="H24" s="348"/>
      <c r="I24" s="352">
        <f>J24+K24</f>
        <v>190916.29745000001</v>
      </c>
      <c r="J24" s="352">
        <f>J26+J27+J28</f>
        <v>190916.29745000001</v>
      </c>
      <c r="K24" s="352"/>
      <c r="L24" s="348"/>
      <c r="M24" s="348"/>
      <c r="N24" s="352">
        <f>O24+P24+Q24+R24</f>
        <v>90169.747449999995</v>
      </c>
      <c r="O24" s="352">
        <f>O26+O27+O28</f>
        <v>90169.747449999995</v>
      </c>
      <c r="P24" s="352"/>
      <c r="Q24" s="348"/>
      <c r="R24" s="348"/>
      <c r="S24" s="118">
        <f t="shared" si="3"/>
        <v>0.63500000000000001</v>
      </c>
      <c r="T24" s="118">
        <f t="shared" si="2"/>
        <v>0.3</v>
      </c>
      <c r="U24" s="187"/>
    </row>
    <row r="25" spans="1:21" s="93" customFormat="1" ht="121.5" customHeight="1" x14ac:dyDescent="0.25">
      <c r="A25" s="185">
        <v>7</v>
      </c>
      <c r="B25" s="729" t="s">
        <v>802</v>
      </c>
      <c r="C25" s="348">
        <v>15824.99</v>
      </c>
      <c r="D25" s="348">
        <f>F25</f>
        <v>15824.99</v>
      </c>
      <c r="E25" s="352"/>
      <c r="F25" s="352">
        <f>F26+F27+F28</f>
        <v>15824.99</v>
      </c>
      <c r="G25" s="348"/>
      <c r="H25" s="348"/>
      <c r="I25" s="352">
        <f>J25+K25</f>
        <v>10048.226189999999</v>
      </c>
      <c r="J25" s="352"/>
      <c r="K25" s="352">
        <f>K26+K27+K28</f>
        <v>10048.226189999999</v>
      </c>
      <c r="L25" s="348"/>
      <c r="M25" s="348"/>
      <c r="N25" s="348">
        <f t="shared" ref="N25:N28" si="7">O25+P25+Q25+R25</f>
        <v>4745.7761899999996</v>
      </c>
      <c r="O25" s="352"/>
      <c r="P25" s="352">
        <f>P26+P27+P28</f>
        <v>4745.7761899999996</v>
      </c>
      <c r="Q25" s="348"/>
      <c r="R25" s="348"/>
      <c r="S25" s="118">
        <f t="shared" si="3"/>
        <v>0.63500000000000001</v>
      </c>
      <c r="T25" s="118">
        <f t="shared" si="2"/>
        <v>0.3</v>
      </c>
      <c r="U25" s="187"/>
    </row>
    <row r="26" spans="1:21" s="93" customFormat="1" ht="46.5" customHeight="1" x14ac:dyDescent="0.25">
      <c r="A26" s="185">
        <v>8</v>
      </c>
      <c r="B26" s="113" t="s">
        <v>706</v>
      </c>
      <c r="C26" s="350">
        <v>52237.95</v>
      </c>
      <c r="D26" s="351">
        <f t="shared" ref="D26:D28" si="8">E26+F26+G26+H26</f>
        <v>52237.95</v>
      </c>
      <c r="E26" s="350">
        <v>49626</v>
      </c>
      <c r="F26" s="350">
        <v>2611.9499999999998</v>
      </c>
      <c r="G26" s="351"/>
      <c r="H26" s="351"/>
      <c r="I26" s="350">
        <f t="shared" ref="I26:I28" si="9">J26+K26+L26</f>
        <v>50370.827100000002</v>
      </c>
      <c r="J26" s="350">
        <v>47852.285739999999</v>
      </c>
      <c r="K26" s="350">
        <v>2518.5413600000002</v>
      </c>
      <c r="L26" s="351"/>
      <c r="M26" s="351"/>
      <c r="N26" s="351">
        <f t="shared" si="7"/>
        <v>50370.827100000002</v>
      </c>
      <c r="O26" s="350">
        <v>47852.285739999999</v>
      </c>
      <c r="P26" s="350">
        <v>2518.5413600000002</v>
      </c>
      <c r="Q26" s="351"/>
      <c r="R26" s="351"/>
      <c r="S26" s="118">
        <f t="shared" si="3"/>
        <v>0.96399999999999997</v>
      </c>
      <c r="T26" s="118">
        <f t="shared" si="2"/>
        <v>0.96399999999999997</v>
      </c>
      <c r="U26" s="187"/>
    </row>
    <row r="27" spans="1:21" s="93" customFormat="1" ht="82.5" customHeight="1" x14ac:dyDescent="0.25">
      <c r="A27" s="185">
        <v>9</v>
      </c>
      <c r="B27" s="113" t="s">
        <v>707</v>
      </c>
      <c r="C27" s="350">
        <v>52161.24</v>
      </c>
      <c r="D27" s="351">
        <f t="shared" si="8"/>
        <v>52161.24</v>
      </c>
      <c r="E27" s="350">
        <v>49553.1</v>
      </c>
      <c r="F27" s="350">
        <v>2608.14</v>
      </c>
      <c r="G27" s="351"/>
      <c r="H27" s="351"/>
      <c r="I27" s="350">
        <f t="shared" si="9"/>
        <v>44544.696539999997</v>
      </c>
      <c r="J27" s="350">
        <v>42317.461710000003</v>
      </c>
      <c r="K27" s="350">
        <v>2227.2348299999999</v>
      </c>
      <c r="L27" s="351"/>
      <c r="M27" s="351"/>
      <c r="N27" s="351">
        <f t="shared" si="7"/>
        <v>44544.696539999997</v>
      </c>
      <c r="O27" s="350">
        <v>42317.461710000003</v>
      </c>
      <c r="P27" s="350">
        <v>2227.2348299999999</v>
      </c>
      <c r="Q27" s="351"/>
      <c r="R27" s="351"/>
      <c r="S27" s="118">
        <f t="shared" si="3"/>
        <v>0.85399999999999998</v>
      </c>
      <c r="T27" s="118">
        <f t="shared" si="2"/>
        <v>0.85399999999999998</v>
      </c>
      <c r="U27" s="187"/>
    </row>
    <row r="28" spans="1:21" s="93" customFormat="1" ht="60" customHeight="1" x14ac:dyDescent="0.25">
      <c r="A28" s="185">
        <v>10</v>
      </c>
      <c r="B28" s="113" t="s">
        <v>708</v>
      </c>
      <c r="C28" s="350">
        <v>212098</v>
      </c>
      <c r="D28" s="351">
        <f t="shared" si="8"/>
        <v>212098</v>
      </c>
      <c r="E28" s="350">
        <v>201493.1</v>
      </c>
      <c r="F28" s="350">
        <v>10604.9</v>
      </c>
      <c r="G28" s="351"/>
      <c r="H28" s="351"/>
      <c r="I28" s="350">
        <f t="shared" si="9"/>
        <v>106049</v>
      </c>
      <c r="J28" s="350">
        <v>100746.55</v>
      </c>
      <c r="K28" s="350">
        <v>5302.45</v>
      </c>
      <c r="L28" s="351"/>
      <c r="M28" s="351"/>
      <c r="N28" s="351">
        <f t="shared" si="7"/>
        <v>0</v>
      </c>
      <c r="O28" s="350"/>
      <c r="P28" s="350"/>
      <c r="Q28" s="351"/>
      <c r="R28" s="351"/>
      <c r="S28" s="118">
        <f t="shared" si="3"/>
        <v>0.5</v>
      </c>
      <c r="T28" s="118">
        <f t="shared" si="2"/>
        <v>0</v>
      </c>
      <c r="U28" s="187"/>
    </row>
    <row r="29" spans="1:21" x14ac:dyDescent="0.25">
      <c r="A29" s="185">
        <v>11</v>
      </c>
      <c r="B29" s="188" t="s">
        <v>480</v>
      </c>
      <c r="C29" s="117">
        <f>C19+C23</f>
        <v>324157.45847999997</v>
      </c>
      <c r="D29" s="117">
        <f t="shared" ref="D29:R29" si="10">D19+D23</f>
        <v>324157.45847999997</v>
      </c>
      <c r="E29" s="117">
        <f t="shared" si="10"/>
        <v>300672.2</v>
      </c>
      <c r="F29" s="117">
        <f t="shared" si="10"/>
        <v>23485.25848</v>
      </c>
      <c r="G29" s="117">
        <f t="shared" si="10"/>
        <v>0</v>
      </c>
      <c r="H29" s="117">
        <f t="shared" si="10"/>
        <v>0</v>
      </c>
      <c r="I29" s="117">
        <f>I19+I23</f>
        <v>207484.51897999999</v>
      </c>
      <c r="J29" s="117">
        <f t="shared" si="10"/>
        <v>190916.29745000001</v>
      </c>
      <c r="K29" s="117">
        <f t="shared" si="10"/>
        <v>16568.221529999999</v>
      </c>
      <c r="L29" s="117">
        <f t="shared" si="10"/>
        <v>0</v>
      </c>
      <c r="M29" s="117">
        <f t="shared" si="10"/>
        <v>0</v>
      </c>
      <c r="N29" s="117">
        <f t="shared" si="10"/>
        <v>96115.013640000005</v>
      </c>
      <c r="O29" s="117">
        <f t="shared" si="10"/>
        <v>0</v>
      </c>
      <c r="P29" s="117">
        <f t="shared" si="10"/>
        <v>1199.49</v>
      </c>
      <c r="Q29" s="117">
        <f t="shared" si="10"/>
        <v>0</v>
      </c>
      <c r="R29" s="117">
        <f t="shared" si="10"/>
        <v>0</v>
      </c>
      <c r="S29" s="349">
        <f t="shared" si="3"/>
        <v>0.64</v>
      </c>
      <c r="T29" s="349">
        <f t="shared" si="2"/>
        <v>0.29699999999999999</v>
      </c>
    </row>
    <row r="30" spans="1:21" ht="15" customHeight="1" x14ac:dyDescent="0.25">
      <c r="B30" s="183"/>
      <c r="C30" s="189"/>
      <c r="D30" s="580"/>
      <c r="E30" s="580"/>
      <c r="F30" s="580"/>
      <c r="G30" s="190"/>
      <c r="H30" s="190"/>
      <c r="I30" s="190"/>
      <c r="J30" s="643"/>
      <c r="K30" s="643"/>
      <c r="L30" s="189"/>
      <c r="M30" s="189"/>
      <c r="N30" s="189"/>
      <c r="O30" s="189"/>
      <c r="P30" s="189"/>
      <c r="Q30" s="189"/>
      <c r="R30" s="189"/>
      <c r="S30" s="191"/>
      <c r="T30" s="191"/>
    </row>
    <row r="32" spans="1:21" s="323" customFormat="1" ht="12.75" x14ac:dyDescent="0.25">
      <c r="A32" s="72"/>
      <c r="B32" s="73"/>
      <c r="C32" s="72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/>
      <c r="O32" s="71"/>
      <c r="P32" s="71"/>
      <c r="Q32" s="71"/>
      <c r="R32" s="71"/>
      <c r="S32" s="71"/>
      <c r="T32" s="72"/>
    </row>
    <row r="33" spans="1:20" s="327" customFormat="1" x14ac:dyDescent="0.25">
      <c r="A33" s="114"/>
      <c r="B33" s="114"/>
      <c r="C33" s="114"/>
      <c r="D33" s="114"/>
      <c r="E33" s="114"/>
      <c r="F33" s="114"/>
      <c r="G33" s="114"/>
      <c r="H33" s="114"/>
      <c r="I33" s="115"/>
      <c r="J33" s="115"/>
      <c r="K33" s="115"/>
      <c r="L33" s="115"/>
      <c r="M33" s="115"/>
      <c r="N33" s="114"/>
      <c r="O33" s="114"/>
      <c r="P33" s="114"/>
      <c r="Q33" s="114"/>
      <c r="R33" s="114"/>
      <c r="S33" s="114"/>
      <c r="T33" s="114"/>
    </row>
    <row r="35" spans="1:20" s="573" customFormat="1" ht="11.25" x14ac:dyDescent="0.2">
      <c r="A35" s="329"/>
      <c r="B35" s="329"/>
      <c r="C35" s="329"/>
      <c r="D35" s="330"/>
      <c r="E35" s="330"/>
      <c r="F35" s="330"/>
      <c r="G35" s="330"/>
      <c r="H35" s="330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</row>
    <row r="36" spans="1:20" s="574" customFormat="1" ht="11.25" x14ac:dyDescent="0.2">
      <c r="A36" s="192"/>
      <c r="B36" s="193"/>
      <c r="C36" s="192"/>
      <c r="D36" s="331"/>
      <c r="E36" s="331"/>
      <c r="F36" s="331"/>
      <c r="G36" s="331"/>
      <c r="H36" s="331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</row>
    <row r="37" spans="1:20" s="574" customFormat="1" ht="11.25" x14ac:dyDescent="0.2">
      <c r="A37" s="192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</row>
    <row r="38" spans="1:20" s="573" customFormat="1" ht="11.25" x14ac:dyDescent="0.2">
      <c r="A38" s="329"/>
      <c r="B38" s="329"/>
      <c r="C38" s="329"/>
      <c r="D38" s="329"/>
      <c r="E38" s="329"/>
      <c r="F38" s="329"/>
      <c r="G38" s="329"/>
      <c r="H38" s="329"/>
      <c r="I38" s="330"/>
      <c r="J38" s="330"/>
      <c r="K38" s="330"/>
      <c r="L38" s="330"/>
      <c r="M38" s="330"/>
      <c r="N38" s="329"/>
      <c r="O38" s="329"/>
      <c r="P38" s="329"/>
      <c r="Q38" s="329"/>
      <c r="R38" s="329"/>
      <c r="S38" s="329"/>
      <c r="T38" s="329"/>
    </row>
    <row r="39" spans="1:20" s="574" customFormat="1" ht="11.25" x14ac:dyDescent="0.2">
      <c r="A39" s="192"/>
      <c r="B39" s="193"/>
      <c r="C39" s="192"/>
      <c r="D39" s="192"/>
      <c r="E39" s="192"/>
      <c r="F39" s="192"/>
      <c r="G39" s="192"/>
      <c r="H39" s="192"/>
      <c r="I39" s="194"/>
      <c r="J39" s="194"/>
      <c r="K39" s="194"/>
      <c r="L39" s="194"/>
      <c r="M39" s="194"/>
      <c r="N39" s="192"/>
      <c r="O39" s="192"/>
      <c r="P39" s="192"/>
      <c r="Q39" s="192"/>
      <c r="R39" s="192"/>
      <c r="S39" s="192"/>
      <c r="T39" s="192"/>
    </row>
    <row r="40" spans="1:20" s="574" customFormat="1" ht="11.25" x14ac:dyDescent="0.2">
      <c r="A40" s="192"/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</row>
  </sheetData>
  <mergeCells count="27">
    <mergeCell ref="J30:K30"/>
    <mergeCell ref="B12:N12"/>
    <mergeCell ref="T14:T17"/>
    <mergeCell ref="D15:H15"/>
    <mergeCell ref="I15:M15"/>
    <mergeCell ref="N15:R15"/>
    <mergeCell ref="D16:D17"/>
    <mergeCell ref="E16:H16"/>
    <mergeCell ref="I16:I17"/>
    <mergeCell ref="J16:M16"/>
    <mergeCell ref="N16:N17"/>
    <mergeCell ref="O16:R16"/>
    <mergeCell ref="A7:T7"/>
    <mergeCell ref="R1:T1"/>
    <mergeCell ref="P2:T2"/>
    <mergeCell ref="P3:T3"/>
    <mergeCell ref="P4:T4"/>
    <mergeCell ref="P5:T5"/>
    <mergeCell ref="A14:A17"/>
    <mergeCell ref="B14:B17"/>
    <mergeCell ref="C14:C17"/>
    <mergeCell ref="D14:R14"/>
    <mergeCell ref="S14:S17"/>
    <mergeCell ref="A8:T8"/>
    <mergeCell ref="A9:T9"/>
    <mergeCell ref="A10:T10"/>
    <mergeCell ref="A11:T11"/>
  </mergeCells>
  <pageMargins left="0.59055118110236227" right="0" top="0.35433070866141736" bottom="0.19685039370078741" header="0.31496062992125984" footer="0.31496062992125984"/>
  <pageSetup paperSize="9" scale="6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19</vt:i4>
      </vt:variant>
    </vt:vector>
  </HeadingPairs>
  <TitlesOfParts>
    <vt:vector size="30" baseType="lpstr">
      <vt:lpstr>СВОД 2025</vt:lpstr>
      <vt:lpstr>МУ</vt:lpstr>
      <vt:lpstr>ЖКХ</vt:lpstr>
      <vt:lpstr>ФКГС</vt:lpstr>
      <vt:lpstr>Предприним.</vt:lpstr>
      <vt:lpstr>Гражд.общества</vt:lpstr>
      <vt:lpstr>Отдельн. катег. граждан</vt:lpstr>
      <vt:lpstr>Молодежь</vt:lpstr>
      <vt:lpstr>Вода</vt:lpstr>
      <vt:lpstr>Адм. центр</vt:lpstr>
      <vt:lpstr>Культура</vt:lpstr>
      <vt:lpstr>Вода!Заголовки_для_печати</vt:lpstr>
      <vt:lpstr>Гражд.общества!Заголовки_для_печати</vt:lpstr>
      <vt:lpstr>ЖКХ!Заголовки_для_печати</vt:lpstr>
      <vt:lpstr>Молодежь!Заголовки_для_печати</vt:lpstr>
      <vt:lpstr>МУ!Заголовки_для_печати</vt:lpstr>
      <vt:lpstr>Предприним.!Заголовки_для_печати</vt:lpstr>
      <vt:lpstr>'СВОД 2025'!Заголовки_для_печати</vt:lpstr>
      <vt:lpstr>ФКГС!Заголовки_для_печати</vt:lpstr>
      <vt:lpstr>'Адм. центр'!Область_печати</vt:lpstr>
      <vt:lpstr>Вода!Область_печати</vt:lpstr>
      <vt:lpstr>Гражд.общества!Область_печати</vt:lpstr>
      <vt:lpstr>ЖКХ!Область_печати</vt:lpstr>
      <vt:lpstr>Культура!Область_печати</vt:lpstr>
      <vt:lpstr>Молодежь!Область_печати</vt:lpstr>
      <vt:lpstr>МУ!Область_печати</vt:lpstr>
      <vt:lpstr>'Отдельн. катег. граждан'!Область_печати</vt:lpstr>
      <vt:lpstr>Предприним.!Область_печати</vt:lpstr>
      <vt:lpstr>'СВОД 2025'!Область_печати</vt:lpstr>
      <vt:lpstr>ФКГС!Область_печати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2017-04-09T08:03:58Z</cp:lastPrinted>
  <dcterms:created xsi:type="dcterms:W3CDTF">2006-09-28T05:33:49Z</dcterms:created>
  <dcterms:modified xsi:type="dcterms:W3CDTF">2026-02-19T09:06:36Z</dcterms:modified>
</cp:coreProperties>
</file>