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!Управление экономического развития\Таралина\#ОТЧЕТЫ\до 10-3 на сайт по ПОКу\2026\"/>
    </mc:Choice>
  </mc:AlternateContent>
  <bookViews>
    <workbookView xWindow="0" yWindow="0" windowWidth="28800" windowHeight="12435" firstSheet="2" activeTab="5"/>
  </bookViews>
  <sheets>
    <sheet name="01.01.2026" sheetId="72" r:id="rId1"/>
    <sheet name="01.02.2026" sheetId="73" r:id="rId2"/>
    <sheet name="01.03.2026" sheetId="74" r:id="rId3"/>
    <sheet name="01.04.2026" sheetId="75" r:id="rId4"/>
    <sheet name="01.05.2026 " sheetId="77" r:id="rId5"/>
    <sheet name="01.06.2026 " sheetId="7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0">'01.01.2026'!$A$1:$L$55</definedName>
    <definedName name="_xlnm.Print_Area" localSheetId="1">'01.02.2026'!$A$1:$L$41</definedName>
    <definedName name="_xlnm.Print_Area" localSheetId="2">'01.03.2026'!$A$1:$L$40</definedName>
    <definedName name="_xlnm.Print_Area" localSheetId="3">'01.04.2026'!$A$1:$L$41</definedName>
    <definedName name="_xlnm.Print_Area" localSheetId="4">'01.05.2026 '!$A$1:$L$43</definedName>
    <definedName name="_xlnm.Print_Area" localSheetId="5">'01.06.2026 '!$A$1:$L$43</definedName>
  </definedNames>
  <calcPr calcId="152511"/>
</workbook>
</file>

<file path=xl/calcChain.xml><?xml version="1.0" encoding="utf-8"?>
<calcChain xmlns="http://schemas.openxmlformats.org/spreadsheetml/2006/main">
  <c r="F10" i="78" l="1"/>
  <c r="F8" i="78"/>
  <c r="F9" i="78" l="1"/>
  <c r="F9" i="77"/>
  <c r="F28" i="78"/>
  <c r="F27" i="78"/>
  <c r="F25" i="78"/>
  <c r="F24" i="78"/>
  <c r="F23" i="78"/>
  <c r="F22" i="78"/>
  <c r="F21" i="78"/>
  <c r="F19" i="78"/>
  <c r="F18" i="78"/>
  <c r="F17" i="78"/>
  <c r="F16" i="78"/>
  <c r="F15" i="78"/>
  <c r="F14" i="78"/>
  <c r="F13" i="78"/>
  <c r="F12" i="78"/>
  <c r="F11" i="78"/>
  <c r="J23" i="78" l="1"/>
  <c r="J16" i="78"/>
  <c r="J15" i="78"/>
  <c r="J14" i="78"/>
  <c r="J13" i="78"/>
  <c r="J11" i="78"/>
  <c r="J25" i="78"/>
  <c r="J17" i="78"/>
  <c r="J12" i="78"/>
  <c r="H7" i="78"/>
  <c r="D28" i="78" l="1"/>
  <c r="D27" i="78"/>
  <c r="D26" i="78"/>
  <c r="D25" i="78"/>
  <c r="D24" i="78"/>
  <c r="D23" i="78"/>
  <c r="D22" i="78"/>
  <c r="D20" i="78"/>
  <c r="D19" i="78"/>
  <c r="D18" i="78"/>
  <c r="D17" i="78"/>
  <c r="D16" i="78"/>
  <c r="D15" i="78"/>
  <c r="D14" i="78"/>
  <c r="D13" i="78"/>
  <c r="D12" i="78"/>
  <c r="D11" i="78"/>
  <c r="I28" i="78"/>
  <c r="E28" i="78"/>
  <c r="C28" i="78"/>
  <c r="J27" i="78"/>
  <c r="I27" i="78"/>
  <c r="E27" i="78"/>
  <c r="C27" i="78"/>
  <c r="I26" i="78"/>
  <c r="F26" i="78"/>
  <c r="E26" i="78"/>
  <c r="C26" i="78"/>
  <c r="J29" i="78"/>
  <c r="I25" i="78"/>
  <c r="E25" i="78"/>
  <c r="C25" i="78"/>
  <c r="I24" i="78"/>
  <c r="E24" i="78"/>
  <c r="C24" i="78"/>
  <c r="I23" i="78"/>
  <c r="E23" i="78"/>
  <c r="C23" i="78"/>
  <c r="J22" i="78"/>
  <c r="I22" i="78"/>
  <c r="E22" i="78"/>
  <c r="C22" i="78"/>
  <c r="I21" i="78"/>
  <c r="E21" i="78"/>
  <c r="C21" i="78"/>
  <c r="I20" i="78"/>
  <c r="E20" i="78"/>
  <c r="C20" i="78"/>
  <c r="J19" i="78"/>
  <c r="I19" i="78"/>
  <c r="E19" i="78"/>
  <c r="C19" i="78"/>
  <c r="J18" i="78"/>
  <c r="I18" i="78"/>
  <c r="E18" i="78"/>
  <c r="C18" i="78"/>
  <c r="I17" i="78"/>
  <c r="E17" i="78"/>
  <c r="C17" i="78"/>
  <c r="I16" i="78"/>
  <c r="E16" i="78"/>
  <c r="C16" i="78"/>
  <c r="I15" i="78"/>
  <c r="E15" i="78"/>
  <c r="C15" i="78"/>
  <c r="I14" i="78"/>
  <c r="E14" i="78"/>
  <c r="C14" i="78"/>
  <c r="I13" i="78"/>
  <c r="E13" i="78"/>
  <c r="C13" i="78"/>
  <c r="I12" i="78"/>
  <c r="E12" i="78"/>
  <c r="C12" i="78"/>
  <c r="I11" i="78"/>
  <c r="I29" i="78" s="1"/>
  <c r="E11" i="78"/>
  <c r="C11" i="78"/>
  <c r="C29" i="78" s="1"/>
  <c r="I10" i="78"/>
  <c r="E10" i="78"/>
  <c r="I9" i="78"/>
  <c r="E9" i="78"/>
  <c r="E7" i="78" s="1"/>
  <c r="E29" i="78" s="1"/>
  <c r="I8" i="78"/>
  <c r="E8" i="78"/>
  <c r="L29" i="78"/>
  <c r="K7" i="78"/>
  <c r="K29" i="78" s="1"/>
  <c r="I7" i="78"/>
  <c r="H29" i="78"/>
  <c r="G7" i="78"/>
  <c r="G29" i="78" s="1"/>
  <c r="J5" i="78"/>
  <c r="I5" i="78"/>
  <c r="H5" i="78"/>
  <c r="G5" i="78"/>
  <c r="F5" i="78"/>
  <c r="L5" i="78" s="1"/>
  <c r="E5" i="78"/>
  <c r="K5" i="78" s="1"/>
  <c r="F7" i="78" l="1"/>
  <c r="F29" i="78" s="1"/>
  <c r="D29" i="78"/>
  <c r="F8" i="77"/>
  <c r="F10" i="77"/>
  <c r="E10" i="77"/>
  <c r="E9" i="77"/>
  <c r="E8" i="77"/>
  <c r="F23" i="77" l="1"/>
  <c r="E7" i="77" l="1"/>
  <c r="F7" i="77" l="1"/>
  <c r="F28" i="77" l="1"/>
  <c r="F27" i="77"/>
  <c r="F26" i="77"/>
  <c r="F25" i="77"/>
  <c r="F24" i="77"/>
  <c r="F22" i="77"/>
  <c r="F21" i="77"/>
  <c r="F19" i="77"/>
  <c r="F18" i="77"/>
  <c r="F17" i="77"/>
  <c r="F16" i="77"/>
  <c r="F15" i="77"/>
  <c r="F14" i="77"/>
  <c r="F13" i="77"/>
  <c r="F12" i="77"/>
  <c r="F11" i="77"/>
  <c r="D28" i="77" l="1"/>
  <c r="D27" i="77"/>
  <c r="D26" i="77"/>
  <c r="D25" i="77"/>
  <c r="D24" i="77"/>
  <c r="D23" i="77"/>
  <c r="D22" i="77"/>
  <c r="D20" i="77"/>
  <c r="D19" i="77"/>
  <c r="D18" i="77"/>
  <c r="D16" i="77"/>
  <c r="D15" i="77"/>
  <c r="D13" i="77"/>
  <c r="D12" i="77"/>
  <c r="D11" i="77"/>
  <c r="E5" i="77" l="1"/>
  <c r="F5" i="77"/>
  <c r="G5" i="77"/>
  <c r="H5" i="77"/>
  <c r="I5" i="77"/>
  <c r="J5" i="77"/>
  <c r="K5" i="77"/>
  <c r="L5" i="77"/>
  <c r="G7" i="77"/>
  <c r="G29" i="77" s="1"/>
  <c r="H7" i="77"/>
  <c r="I7" i="77"/>
  <c r="K7" i="77"/>
  <c r="L7" i="77"/>
  <c r="I8" i="77"/>
  <c r="I9" i="77"/>
  <c r="I10" i="77"/>
  <c r="C11" i="77"/>
  <c r="C29" i="77" s="1"/>
  <c r="E11" i="77"/>
  <c r="I11" i="77"/>
  <c r="I29" i="77" s="1"/>
  <c r="J11" i="77"/>
  <c r="C12" i="77"/>
  <c r="E12" i="77"/>
  <c r="I12" i="77"/>
  <c r="J12" i="77"/>
  <c r="C13" i="77"/>
  <c r="E13" i="77"/>
  <c r="I13" i="77"/>
  <c r="J13" i="77"/>
  <c r="C14" i="77"/>
  <c r="E14" i="77"/>
  <c r="I14" i="77"/>
  <c r="J14" i="77"/>
  <c r="C15" i="77"/>
  <c r="E15" i="77"/>
  <c r="I15" i="77"/>
  <c r="J15" i="77"/>
  <c r="C16" i="77"/>
  <c r="E16" i="77"/>
  <c r="I16" i="77"/>
  <c r="J16" i="77"/>
  <c r="C17" i="77"/>
  <c r="E17" i="77"/>
  <c r="I17" i="77"/>
  <c r="J17" i="77"/>
  <c r="C18" i="77"/>
  <c r="E18" i="77"/>
  <c r="I18" i="77"/>
  <c r="J18" i="77"/>
  <c r="C19" i="77"/>
  <c r="E19" i="77"/>
  <c r="I19" i="77"/>
  <c r="J19" i="77"/>
  <c r="C20" i="77"/>
  <c r="E20" i="77"/>
  <c r="I20" i="77"/>
  <c r="C21" i="77"/>
  <c r="E21" i="77"/>
  <c r="I21" i="77"/>
  <c r="C22" i="77"/>
  <c r="E22" i="77"/>
  <c r="I22" i="77"/>
  <c r="J22" i="77"/>
  <c r="C23" i="77"/>
  <c r="E23" i="77"/>
  <c r="I23" i="77"/>
  <c r="J23" i="77"/>
  <c r="C24" i="77"/>
  <c r="E24" i="77"/>
  <c r="I24" i="77"/>
  <c r="C25" i="77"/>
  <c r="E25" i="77"/>
  <c r="I25" i="77"/>
  <c r="J25" i="77"/>
  <c r="C26" i="77"/>
  <c r="E26" i="77"/>
  <c r="I26" i="77"/>
  <c r="C27" i="77"/>
  <c r="E27" i="77"/>
  <c r="I27" i="77"/>
  <c r="J27" i="77"/>
  <c r="C28" i="77"/>
  <c r="E28" i="77"/>
  <c r="I28" i="77"/>
  <c r="H29" i="77"/>
  <c r="K29" i="77"/>
  <c r="L29" i="77"/>
  <c r="J29" i="77" l="1"/>
  <c r="F29" i="77"/>
  <c r="F28" i="75" l="1"/>
  <c r="F27" i="75"/>
  <c r="F26" i="75"/>
  <c r="F25" i="75"/>
  <c r="F24" i="75"/>
  <c r="F23" i="75"/>
  <c r="F22" i="75"/>
  <c r="F21" i="75"/>
  <c r="F19" i="75"/>
  <c r="F18" i="75"/>
  <c r="F17" i="75"/>
  <c r="F16" i="75"/>
  <c r="F15" i="75"/>
  <c r="F14" i="75"/>
  <c r="F13" i="75"/>
  <c r="F12" i="75"/>
  <c r="F11" i="75"/>
  <c r="D28" i="75" l="1"/>
  <c r="D27" i="75"/>
  <c r="D26" i="75"/>
  <c r="D25" i="75"/>
  <c r="D24" i="75"/>
  <c r="D23" i="75"/>
  <c r="D22" i="75"/>
  <c r="D20" i="75" l="1"/>
  <c r="D19" i="75"/>
  <c r="D18" i="75"/>
  <c r="D17" i="75"/>
  <c r="D16" i="75"/>
  <c r="D15" i="75"/>
  <c r="D13" i="75"/>
  <c r="D12" i="75"/>
  <c r="D11" i="75"/>
  <c r="F10" i="75" l="1"/>
  <c r="F8" i="75"/>
  <c r="F9" i="75"/>
  <c r="J25" i="75" l="1"/>
  <c r="J23" i="75"/>
  <c r="J17" i="75"/>
  <c r="J15" i="75"/>
  <c r="J13" i="75"/>
  <c r="J12" i="75"/>
  <c r="J11" i="75"/>
  <c r="H7" i="75"/>
  <c r="H29" i="75" s="1"/>
  <c r="I28" i="75"/>
  <c r="E28" i="75"/>
  <c r="C28" i="75"/>
  <c r="I27" i="75"/>
  <c r="E27" i="75"/>
  <c r="C27" i="75"/>
  <c r="I26" i="75"/>
  <c r="E26" i="75"/>
  <c r="C26" i="75"/>
  <c r="I25" i="75"/>
  <c r="E25" i="75"/>
  <c r="C25" i="75"/>
  <c r="I24" i="75"/>
  <c r="E24" i="75"/>
  <c r="C24" i="75"/>
  <c r="I23" i="75"/>
  <c r="E23" i="75"/>
  <c r="C23" i="75"/>
  <c r="I22" i="75"/>
  <c r="E22" i="75"/>
  <c r="C22" i="75"/>
  <c r="I21" i="75"/>
  <c r="E21" i="75"/>
  <c r="C21" i="75"/>
  <c r="I20" i="75"/>
  <c r="E20" i="75"/>
  <c r="C20" i="75"/>
  <c r="I19" i="75"/>
  <c r="E19" i="75"/>
  <c r="C19" i="75"/>
  <c r="I18" i="75"/>
  <c r="E18" i="75"/>
  <c r="C18" i="75"/>
  <c r="I17" i="75"/>
  <c r="E17" i="75"/>
  <c r="C17" i="75"/>
  <c r="I16" i="75"/>
  <c r="E16" i="75"/>
  <c r="C16" i="75"/>
  <c r="I15" i="75"/>
  <c r="E15" i="75"/>
  <c r="C15" i="75"/>
  <c r="I14" i="75"/>
  <c r="E14" i="75"/>
  <c r="C14" i="75"/>
  <c r="I13" i="75"/>
  <c r="E13" i="75"/>
  <c r="C13" i="75"/>
  <c r="I12" i="75"/>
  <c r="E12" i="75"/>
  <c r="C12" i="75"/>
  <c r="I11" i="75"/>
  <c r="E11" i="75"/>
  <c r="C11" i="75"/>
  <c r="I10" i="75"/>
  <c r="E10" i="75"/>
  <c r="I9" i="75"/>
  <c r="I8" i="75"/>
  <c r="F7" i="75"/>
  <c r="F29" i="75" s="1"/>
  <c r="E8" i="75"/>
  <c r="L29" i="75"/>
  <c r="K7" i="75"/>
  <c r="K29" i="75" s="1"/>
  <c r="I7" i="75"/>
  <c r="G7" i="75"/>
  <c r="G29" i="75" s="1"/>
  <c r="J5" i="75"/>
  <c r="I5" i="75"/>
  <c r="H5" i="75"/>
  <c r="G5" i="75"/>
  <c r="F5" i="75"/>
  <c r="L5" i="75" s="1"/>
  <c r="E5" i="75"/>
  <c r="K5" i="75" s="1"/>
  <c r="J29" i="75" l="1"/>
  <c r="I29" i="75"/>
  <c r="C29" i="75"/>
  <c r="F28" i="74"/>
  <c r="F27" i="74"/>
  <c r="F26" i="74"/>
  <c r="F25" i="74"/>
  <c r="F24" i="74"/>
  <c r="F23" i="74"/>
  <c r="F22" i="74"/>
  <c r="F21" i="74"/>
  <c r="F19" i="74"/>
  <c r="F18" i="74"/>
  <c r="F17" i="74"/>
  <c r="F16" i="74"/>
  <c r="F15" i="74"/>
  <c r="F14" i="74"/>
  <c r="F13" i="74"/>
  <c r="F12" i="74"/>
  <c r="F11" i="74"/>
  <c r="F9" i="74"/>
  <c r="F8" i="74" l="1"/>
  <c r="F10" i="74"/>
  <c r="J25" i="74"/>
  <c r="J24" i="74"/>
  <c r="J23" i="74"/>
  <c r="J17" i="74"/>
  <c r="J15" i="74"/>
  <c r="J13" i="74"/>
  <c r="J12" i="74"/>
  <c r="J11" i="74"/>
  <c r="H7" i="74"/>
  <c r="L7" i="74"/>
  <c r="F7" i="74" l="1"/>
  <c r="L29" i="74"/>
  <c r="H29" i="74"/>
  <c r="I28" i="74"/>
  <c r="E28" i="74"/>
  <c r="C28" i="74"/>
  <c r="I27" i="74"/>
  <c r="E27" i="74"/>
  <c r="C27" i="74"/>
  <c r="I26" i="74"/>
  <c r="E26" i="74"/>
  <c r="C26" i="74"/>
  <c r="I25" i="74"/>
  <c r="E25" i="74"/>
  <c r="C25" i="74"/>
  <c r="I24" i="74"/>
  <c r="E24" i="74"/>
  <c r="C24" i="74"/>
  <c r="I23" i="74"/>
  <c r="E23" i="74"/>
  <c r="C23" i="74"/>
  <c r="I22" i="74"/>
  <c r="E22" i="74"/>
  <c r="C22" i="74"/>
  <c r="I21" i="74"/>
  <c r="E21" i="74"/>
  <c r="C21" i="74"/>
  <c r="I20" i="74"/>
  <c r="E20" i="74"/>
  <c r="C20" i="74"/>
  <c r="I19" i="74"/>
  <c r="E19" i="74"/>
  <c r="C19" i="74"/>
  <c r="I18" i="74"/>
  <c r="E18" i="74"/>
  <c r="C18" i="74"/>
  <c r="I17" i="74"/>
  <c r="E17" i="74"/>
  <c r="C17" i="74"/>
  <c r="I16" i="74"/>
  <c r="E16" i="74"/>
  <c r="C16" i="74"/>
  <c r="I15" i="74"/>
  <c r="E15" i="74"/>
  <c r="C15" i="74"/>
  <c r="I14" i="74"/>
  <c r="E14" i="74"/>
  <c r="C14" i="74"/>
  <c r="I13" i="74"/>
  <c r="E13" i="74"/>
  <c r="C13" i="74"/>
  <c r="I12" i="74"/>
  <c r="E12" i="74"/>
  <c r="C12" i="74"/>
  <c r="J29" i="74"/>
  <c r="I11" i="74"/>
  <c r="E11" i="74"/>
  <c r="C11" i="74"/>
  <c r="I10" i="74"/>
  <c r="E10" i="74"/>
  <c r="I9" i="74"/>
  <c r="F29" i="74"/>
  <c r="I8" i="74"/>
  <c r="E8" i="74"/>
  <c r="K7" i="74"/>
  <c r="K29" i="74" s="1"/>
  <c r="I7" i="74"/>
  <c r="G7" i="74"/>
  <c r="G29" i="74" s="1"/>
  <c r="J5" i="74"/>
  <c r="I5" i="74"/>
  <c r="H5" i="74"/>
  <c r="G5" i="74"/>
  <c r="F5" i="74"/>
  <c r="L5" i="74" s="1"/>
  <c r="E5" i="74"/>
  <c r="K5" i="74" s="1"/>
  <c r="C29" i="74" l="1"/>
  <c r="I29" i="74"/>
  <c r="F28" i="73"/>
  <c r="F27" i="73"/>
  <c r="F25" i="73"/>
  <c r="F24" i="73"/>
  <c r="F23" i="73"/>
  <c r="F22" i="73"/>
  <c r="F21" i="73"/>
  <c r="F19" i="73"/>
  <c r="F18" i="73"/>
  <c r="F17" i="73"/>
  <c r="F16" i="73"/>
  <c r="F15" i="73"/>
  <c r="F14" i="73"/>
  <c r="F13" i="73"/>
  <c r="F12" i="73"/>
  <c r="F11" i="73"/>
  <c r="F9" i="73" l="1"/>
  <c r="F8" i="73" l="1"/>
  <c r="F10" i="73"/>
  <c r="J25" i="73"/>
  <c r="J24" i="73"/>
  <c r="J23" i="73"/>
  <c r="J17" i="73"/>
  <c r="J15" i="73"/>
  <c r="J13" i="73"/>
  <c r="J12" i="73"/>
  <c r="J11" i="73"/>
  <c r="H7" i="73"/>
  <c r="K7" i="73" l="1"/>
  <c r="I8" i="73"/>
  <c r="I9" i="73"/>
  <c r="I10" i="73"/>
  <c r="I11" i="73"/>
  <c r="I12" i="73"/>
  <c r="I13" i="73"/>
  <c r="I14" i="73"/>
  <c r="I15" i="73"/>
  <c r="I16" i="73"/>
  <c r="I17" i="73"/>
  <c r="I18" i="73"/>
  <c r="I19" i="73"/>
  <c r="I20" i="73"/>
  <c r="I21" i="73"/>
  <c r="I22" i="73"/>
  <c r="I23" i="73"/>
  <c r="I24" i="73"/>
  <c r="I25" i="73"/>
  <c r="I26" i="73"/>
  <c r="I27" i="73"/>
  <c r="I28" i="73"/>
  <c r="I7" i="73"/>
  <c r="G7" i="73"/>
  <c r="E28" i="73"/>
  <c r="E8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C28" i="73"/>
  <c r="C12" i="73"/>
  <c r="C13" i="73"/>
  <c r="C14" i="73"/>
  <c r="C15" i="73"/>
  <c r="C16" i="73"/>
  <c r="C17" i="73"/>
  <c r="C18" i="73"/>
  <c r="C19" i="73"/>
  <c r="C20" i="73"/>
  <c r="C21" i="73"/>
  <c r="C22" i="73"/>
  <c r="C23" i="73"/>
  <c r="C24" i="73"/>
  <c r="C25" i="73"/>
  <c r="C26" i="73"/>
  <c r="C27" i="73"/>
  <c r="C11" i="73"/>
  <c r="L29" i="73"/>
  <c r="K29" i="73"/>
  <c r="H29" i="73"/>
  <c r="F26" i="73"/>
  <c r="J29" i="73"/>
  <c r="G29" i="73"/>
  <c r="F7" i="73"/>
  <c r="J5" i="73"/>
  <c r="I5" i="73"/>
  <c r="H5" i="73"/>
  <c r="G5" i="73"/>
  <c r="F5" i="73"/>
  <c r="L5" i="73" s="1"/>
  <c r="E5" i="73"/>
  <c r="K5" i="73" s="1"/>
  <c r="F29" i="73" l="1"/>
  <c r="C29" i="73"/>
  <c r="I29" i="73"/>
  <c r="F9" i="72"/>
  <c r="E9" i="75" l="1"/>
  <c r="E9" i="74"/>
  <c r="E9" i="73"/>
  <c r="F8" i="72"/>
  <c r="F10" i="72"/>
  <c r="F28" i="72"/>
  <c r="F27" i="72"/>
  <c r="F25" i="72"/>
  <c r="F24" i="72"/>
  <c r="F23" i="72"/>
  <c r="F22" i="72"/>
  <c r="F21" i="72"/>
  <c r="F19" i="72"/>
  <c r="F18" i="72"/>
  <c r="F17" i="72"/>
  <c r="F16" i="72"/>
  <c r="F15" i="72"/>
  <c r="F14" i="72"/>
  <c r="F13" i="72"/>
  <c r="F12" i="72"/>
  <c r="F11" i="72"/>
  <c r="D28" i="72" l="1"/>
  <c r="D27" i="72"/>
  <c r="D26" i="72"/>
  <c r="D25" i="72"/>
  <c r="D24" i="72"/>
  <c r="D23" i="72"/>
  <c r="D22" i="72"/>
  <c r="D20" i="72"/>
  <c r="D19" i="72"/>
  <c r="D18" i="72"/>
  <c r="D17" i="72"/>
  <c r="D16" i="72"/>
  <c r="D15" i="72"/>
  <c r="D14" i="72"/>
  <c r="D13" i="72"/>
  <c r="D12" i="72"/>
  <c r="D11" i="72"/>
  <c r="J25" i="72" l="1"/>
  <c r="J24" i="72"/>
  <c r="J23" i="72"/>
  <c r="J17" i="72"/>
  <c r="J15" i="72"/>
  <c r="J13" i="72"/>
  <c r="J11" i="72"/>
  <c r="H7" i="72"/>
  <c r="H29" i="72" s="1"/>
  <c r="L7" i="72"/>
  <c r="L29" i="72" s="1"/>
  <c r="E28" i="72"/>
  <c r="C28" i="72"/>
  <c r="E27" i="72"/>
  <c r="C27" i="72"/>
  <c r="F26" i="72"/>
  <c r="E26" i="72"/>
  <c r="C26" i="72"/>
  <c r="I25" i="72"/>
  <c r="E25" i="72"/>
  <c r="C25" i="72"/>
  <c r="I24" i="72"/>
  <c r="E24" i="72"/>
  <c r="C24" i="72"/>
  <c r="I23" i="72"/>
  <c r="E23" i="72"/>
  <c r="C23" i="72"/>
  <c r="E22" i="72"/>
  <c r="C22" i="72"/>
  <c r="C20" i="72"/>
  <c r="E19" i="72"/>
  <c r="C19" i="72"/>
  <c r="E18" i="72"/>
  <c r="C18" i="72"/>
  <c r="I17" i="72"/>
  <c r="E17" i="72"/>
  <c r="C17" i="72"/>
  <c r="E16" i="72"/>
  <c r="C16" i="72"/>
  <c r="I15" i="72"/>
  <c r="E15" i="72"/>
  <c r="C15" i="72"/>
  <c r="E14" i="72"/>
  <c r="C14" i="72"/>
  <c r="I13" i="72"/>
  <c r="E13" i="72"/>
  <c r="C13" i="72"/>
  <c r="I11" i="72"/>
  <c r="E11" i="72"/>
  <c r="C11" i="72"/>
  <c r="E10" i="72"/>
  <c r="E9" i="72"/>
  <c r="F7" i="72"/>
  <c r="E8" i="72"/>
  <c r="K7" i="72"/>
  <c r="K29" i="72" s="1"/>
  <c r="G7" i="72"/>
  <c r="G29" i="72" s="1"/>
  <c r="J5" i="72"/>
  <c r="I5" i="72"/>
  <c r="H5" i="72"/>
  <c r="G5" i="72"/>
  <c r="F5" i="72"/>
  <c r="L5" i="72" s="1"/>
  <c r="E5" i="72"/>
  <c r="K5" i="72" s="1"/>
  <c r="E29" i="77" l="1"/>
  <c r="E7" i="75"/>
  <c r="E29" i="75" s="1"/>
  <c r="E7" i="74"/>
  <c r="E29" i="74" s="1"/>
  <c r="E7" i="73"/>
  <c r="E29" i="73" s="1"/>
  <c r="E7" i="72"/>
  <c r="E29" i="72" s="1"/>
  <c r="F29" i="72"/>
  <c r="C29" i="72"/>
  <c r="I29" i="72"/>
  <c r="D29" i="72"/>
  <c r="J29" i="72"/>
  <c r="D22" i="74" l="1"/>
  <c r="D19" i="74"/>
  <c r="D16" i="74" l="1"/>
  <c r="D25" i="74"/>
  <c r="D17" i="74"/>
  <c r="D26" i="74"/>
  <c r="D20" i="74"/>
  <c r="D13" i="74"/>
  <c r="D14" i="74"/>
  <c r="D18" i="74"/>
  <c r="D23" i="74"/>
  <c r="D27" i="74"/>
  <c r="D12" i="74"/>
  <c r="D11" i="74"/>
  <c r="D15" i="74"/>
  <c r="D24" i="74"/>
  <c r="D28" i="74"/>
  <c r="D29" i="74" l="1"/>
  <c r="D22" i="73"/>
  <c r="D27" i="73" l="1"/>
  <c r="D28" i="73"/>
  <c r="D24" i="73"/>
  <c r="D26" i="73"/>
  <c r="D25" i="73"/>
  <c r="D20" i="73" l="1"/>
  <c r="D12" i="73" l="1"/>
  <c r="D11" i="73"/>
  <c r="D23" i="73" l="1"/>
  <c r="D14" i="73" l="1"/>
  <c r="D13" i="73"/>
  <c r="D19" i="73"/>
  <c r="D17" i="73" l="1"/>
  <c r="D18" i="73"/>
  <c r="D16" i="73"/>
  <c r="D15" i="73" l="1"/>
  <c r="D29" i="73" s="1"/>
  <c r="D17" i="77" l="1"/>
  <c r="D14" i="75" l="1"/>
  <c r="D29" i="75" s="1"/>
  <c r="D14" i="77" l="1"/>
  <c r="D29" i="77" s="1"/>
</calcChain>
</file>

<file path=xl/sharedStrings.xml><?xml version="1.0" encoding="utf-8"?>
<sst xmlns="http://schemas.openxmlformats.org/spreadsheetml/2006/main" count="916" uniqueCount="53">
  <si>
    <t>тыс.руб.</t>
  </si>
  <si>
    <t>№ п/п</t>
  </si>
  <si>
    <t>Наименование</t>
  </si>
  <si>
    <t>Задолженность населения перед управляющими организациями и ТСЖ за ЖКУ (коммунальные услуги и содержание)</t>
  </si>
  <si>
    <t>Задолженность перед МУ ПОК и ТС за КУ</t>
  </si>
  <si>
    <t xml:space="preserve">Задолженность перед ГУП НАО "Ненецкая коммунальная компания" </t>
  </si>
  <si>
    <t>за коммунальные услуги</t>
  </si>
  <si>
    <t xml:space="preserve"> управляющих организаций за потребленные услуги на собственные нужды</t>
  </si>
  <si>
    <t>Население всего, в т.ч.</t>
  </si>
  <si>
    <t>Х</t>
  </si>
  <si>
    <t>1.1.</t>
  </si>
  <si>
    <t>- Непосредственное управление</t>
  </si>
  <si>
    <t>1.2.</t>
  </si>
  <si>
    <t>- Прямые договора, невыбранный способ управления</t>
  </si>
  <si>
    <t>1.3.</t>
  </si>
  <si>
    <t>- ИЖД</t>
  </si>
  <si>
    <t>ООО "Коми-Сервис"</t>
  </si>
  <si>
    <t>ТСЖ "Дворянское гнездо"</t>
  </si>
  <si>
    <t>ООО "Базис"</t>
  </si>
  <si>
    <t>ООО "Ненецкая управляющая компания"</t>
  </si>
  <si>
    <t xml:space="preserve">Нарьян-Марское МУ ПОК и ТС </t>
  </si>
  <si>
    <t xml:space="preserve"> Х</t>
  </si>
  <si>
    <t>ООО УК "ПОК и ТС"</t>
  </si>
  <si>
    <t>ООО "Аврора"</t>
  </si>
  <si>
    <t xml:space="preserve">ООО УК "Уютный дом" </t>
  </si>
  <si>
    <t>ООО "Содружество"</t>
  </si>
  <si>
    <t>ООО УК "МКД-Сервис"</t>
  </si>
  <si>
    <t>ООО "Успех"</t>
  </si>
  <si>
    <t>Всего</t>
  </si>
  <si>
    <t>Примечание:</t>
  </si>
  <si>
    <t>ООО ЭНБИО"</t>
  </si>
  <si>
    <t>Информация  о задолженности населения и управляющих организаций (ТСЖ) за потребленные жилищно-коммунальные услуги</t>
  </si>
  <si>
    <t>ООО УК "Тепло"</t>
  </si>
  <si>
    <t>ООО УК "Заполярье"</t>
  </si>
  <si>
    <t>ООО "УК СЕВЕРНОЕ СИЯНИЕ"</t>
  </si>
  <si>
    <t xml:space="preserve">Задолженность перед ГУП НАО "Нарьян-Марская электростанция"  </t>
  </si>
  <si>
    <t>ООО "Доверие"</t>
  </si>
  <si>
    <t>ООО "Универсал"</t>
  </si>
  <si>
    <t>ООО "УК Сиверко-НОРД"</t>
  </si>
  <si>
    <t>-</t>
  </si>
  <si>
    <t>Графа 4 строка 13 - данные указаны по состоянию на 01.01.2025 ввиду отсутствия информации; действие лицензии прекращено с 23.08.2023</t>
  </si>
  <si>
    <t>Графа 3,4 строка 15 - данные указаны по состоянию на 01.03.2024 ввиду отсутствия информации от организации; действие лицензии прекращено с 11.07.2023; организация в процессе банкротства</t>
  </si>
  <si>
    <t>Графа 3,4 строка 16 - данные указаны по состоянию на 01.04.2021 ввиду отсутствия информации</t>
  </si>
  <si>
    <t>Графа 3,4 строка 17 - данные указаны по состоянию на 01.02.2023, действие лицензии прекращено с 10.03.2023</t>
  </si>
  <si>
    <t>Графа 3,4 строка 18 - данные указаны по состоянию на 01.07.2023, действие лицензии прекращено с 11.07.2023</t>
  </si>
  <si>
    <t>Графа 3,4 строка 19 - данные указаны по состоянию на 01.08.2020, действие лицензии прекращено с 07.10.2019</t>
  </si>
  <si>
    <t>Графа 4 строка 12 - информация организацией не представлена</t>
  </si>
  <si>
    <t xml:space="preserve">Графа 4 строка 14 - данные указаны по состоянию на 01.12.2025 ввиду отсутствия информации; </t>
  </si>
  <si>
    <t xml:space="preserve">Графа 4 строка 6 - данные указаны по состоянию на 01.12.2025 ввиду отсутствия информации; </t>
  </si>
  <si>
    <t xml:space="preserve">Графа 4 строка 10 - данные указаны по состоянию на 01.01.2026 ввиду отсутствия информации; </t>
  </si>
  <si>
    <t>Графа 10 строка 15 - задолженность списана</t>
  </si>
  <si>
    <t xml:space="preserve">Графа 4 строка 7 - данные указаны по состоянию на 01.03.2026 ввиду отсутствия информации; </t>
  </si>
  <si>
    <t>Графа 3,4 строка 13 - данные указаны по состоянию на 01.01.2025 ввиду отсутствия информации; действие лицензии прекращено с 23.08.2023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</si>
</sst>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14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4" fontId="1" fillId="0" borderId="1" xfId="0" applyNumberFormat="1" applyFont="1" applyFill="1" applyBorder="1" applyAlignment="1">
      <alignment horizontal="center"/>
    </xf>
    <xf numFmtId="4" fontId="1" fillId="0" borderId="0" xfId="0" applyNumberFormat="1" applyFont="1" applyFill="1" applyBorder="1"/>
    <xf numFmtId="1" fontId="1" fillId="0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Fill="1"/>
    <xf numFmtId="49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4" fontId="5" fillId="0" borderId="0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/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right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4/&#1076;&#1077;&#1082;&#1072;&#1073;&#1088;&#1100;/&#1047;&#1072;&#1076;&#1086;&#1083;&#1078;&#1077;&#1085;&#1085;&#1086;&#1089;&#1090;&#1100;%20&#1056;&#1057;&#1054;%20202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5/&#1076;&#1077;&#1082;&#1072;&#1073;&#1088;&#1100;/&#1054;&#1090;&#1095;&#1077;&#1090;%2012%202025%20&#1055;&#1054;&#1050;%20&#1080;%20&#1058;&#105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3;&#1085;&#1074;&#1072;&#1088;&#1100;/&#1047;&#1072;&#1076;&#1086;&#1083;&#1078;&#1077;&#1085;&#1085;&#1086;&#1089;&#1090;&#1100;%20&#1056;&#1057;&#1054;%202025%20&#1069;&#1083;&#1077;&#1082;&#1090;&#1088;&#1086;&#1089;&#1090;&#1072;&#1085;&#109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3;&#1085;&#1074;&#1072;&#1088;&#1100;/&#1055;&#1054;&#1050;%20&#1080;%20&#1058;&#1057;/&#1103;&#1085;&#1074;&#1072;&#1088;&#110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2%20&#1055;&#1086;%20&#1088;&#1072;&#1089;&#1087;.&#1054;%20&#1088;&#1077;&#1072;&#1083;&#1080;&#1079;&#1072;&#1094;&#1080;&#1080;%20&#1084;&#1077;&#1088;%20&#1087;&#1086;%20&#1089;&#1086;&#1094;.&#1079;&#1072;&#1097;&#1080;&#1090;&#1077;%20&#1087;&#1086;%20&#1086;&#1087;&#1083;&#1072;&#1090;&#1077;%20&#1079;&#1072;%20&#1046;&#1050;&#1059;/&#1048;&#1085;&#1092;&#1086;&#1088;&#1084;&#1072;&#1094;&#1080;&#1103;%20&#1074;%20&#1059;&#1043;&#1056;&#1062;&#1058;%20&#1080;%20&#1059;&#1069;%20&#1053;&#1040;&#1054;%20&#1076;&#1086;%2020%20&#1095;&#1080;&#1089;&#1083;&#1072;%20&#1077;&#1078;&#1077;&#1084;&#1077;&#1089;&#1103;&#1095;&#1085;&#1086;/2026/zadolgennost'%20naselenia%20pered%20UK%20-%20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3;&#1085;&#1074;&#1072;&#1088;&#1100;/&#1054;&#1090;&#1095;&#1077;&#1090;%2001%202026%2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77;&#1074;&#1088;&#1072;&#1083;&#1100;/&#1047;&#1072;&#1076;&#1086;&#1083;&#1078;&#1077;&#1085;&#1085;&#1086;&#1089;&#1090;&#1100;%20&#1056;&#1057;&#1054;%202026%20&#1069;&#1083;.&#1089;&#1090;&#1072;&#1085;&#1094;&#1080;&#110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77;&#1074;&#1088;&#1072;&#1083;&#1100;/&#1048;&#1085;&#1092;&#1086;&#1088;&#1084;&#1072;&#1094;&#1080;&#1103;%20&#1086;%20&#1079;&#1072;&#1076;&#1086;&#1083;&#1078;&#1077;&#1085;&#1085;&#1086;&#1089;&#1090;&#1080;%20&#1085;&#1072;&#1089;&#1077;&#1083;&#1077;&#1085;&#1080;&#1103;%20&#1085;&#1072;%2001.03.2026%20&#1053;&#1050;&#10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2;&#1077;&#1074;&#1088;&#1072;&#1083;&#1100;/&#1055;&#1054;&#1050;%20&#1080;%20&#1058;&#1057;/&#1092;&#1077;&#1074;&#1088;&#1072;&#1083;&#110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rteeva\AppData\Local\Temp\0de8fe4d-2e07-46c3-9494-bea2d82a31b8_Attachments_peopokits@gmail.com_2026-03-30_13-22-04.zip.1b8\&#1054;&#1090;&#1095;&#1077;&#1090;%2002%20202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8;&#1090;/&#1047;&#1072;&#1076;&#1086;&#1083;&#1078;&#1077;&#1085;&#1085;&#1086;&#1089;&#1090;&#1100;%20&#1056;&#1057;&#1054;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5/&#1076;&#1077;&#1082;&#1072;&#1073;&#1088;&#1100;/&#1047;&#1072;&#1076;&#1086;&#1083;&#1078;&#1077;&#1085;&#1085;&#1086;&#1089;&#1090;&#1100;%20&#1056;&#1057;&#1054;%202025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8;&#1090;/&#1055;&#1054;&#1050;%20&#1080;%20&#1058;&#1057;/&#1084;&#1072;&#1088;&#109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8;&#1090;/&#1054;&#1090;&#1095;&#1077;&#1090;%2003%20202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87;&#1088;&#1077;&#1083;&#1100;/&#1047;&#1072;&#1076;&#1086;&#1083;&#1078;&#1077;&#1085;&#1085;&#1086;&#1089;&#1090;&#1100;%20&#1056;&#1057;&#1054;%20202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87;&#1088;&#1077;&#1083;&#1100;/&#1048;&#1085;&#1092;&#1086;&#1088;&#1084;&#1072;&#1094;&#1080;&#1103;%20&#1086;%20&#1079;&#1072;&#1076;&#1086;&#1083;&#1078;&#1077;&#1085;&#1085;&#1086;&#1089;&#1090;&#1080;%20&#1085;&#1072;&#1089;&#1077;&#1083;&#1077;&#1085;&#1080;&#1103;%20&#1085;&#1072;%2001.05.2026%20&#1053;&#1050;&#10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87;&#1088;&#1077;&#1083;&#1100;/&#1055;&#1054;&#1050;%20&#1080;%20&#1058;&#1057;/&#1072;&#1087;&#1088;&#1077;&#1083;&#110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87;&#1088;&#1077;&#1083;&#1100;/&#1054;&#1090;&#1095;&#1077;&#1090;%2004%20202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2;&#1087;&#1088;&#1077;&#1083;&#1100;/&#1054;&#1090;&#1095;&#1077;&#1090;%2004%202026%20&#1059;&#1058;&#1054;&#1063;&#1053;.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1;/&#1047;&#1072;&#1076;&#1086;&#1083;&#1078;&#1077;&#1085;&#1085;&#1086;&#1089;&#1090;&#1100;%20&#1056;&#1057;&#1054;%202026%20&#1086;&#1090;%20&#1069;&#1083;&#1077;&#1082;&#1090;&#1088;&#1086;&#1089;&#1090;&#1072;&#1085;&#1094;&#1080;&#108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2;&#1081;/&#1055;&#1054;&#1050;%20&#1080;%20&#1058;&#1057;%20&#1054;&#1090;&#1095;&#1077;&#1090;%2005%20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4/&#1076;&#1077;&#1082;&#1072;&#1073;&#1088;&#1100;/&#1048;&#1085;&#1092;&#1086;&#1088;&#1084;&#1072;&#1094;&#1080;&#1103;%20&#1086;%20&#1079;&#1072;&#1076;&#1086;&#1083;&#1078;&#1077;&#1085;&#1085;&#1086;&#1089;&#1090;&#1080;%20&#1085;&#1072;&#1089;&#1077;&#1083;&#1077;&#1085;&#1080;&#1103;%20&#1085;&#1072;%2001.01.2025%20&#1053;&#1050;&#105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5/&#1076;&#1077;&#1082;&#1072;&#1073;&#1088;&#1100;/&#1048;&#1085;&#1092;&#1086;&#1088;&#1084;&#1072;&#1094;&#1080;&#1103;%20&#1086;%20&#1079;&#1072;&#1076;&#1086;&#1083;&#1078;&#1077;&#1085;&#1085;&#1086;&#1089;&#1090;&#1080;%20&#1085;&#1072;&#1089;&#1077;&#1083;&#1077;&#1085;&#1080;&#1103;%20&#1085;&#1072;%2001.01.2026%20&#1053;&#1050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1%20&#1056;&#1077;&#1081;&#1090;&#1080;&#1085;&#1075;%20&#1079;&#1072;&#1076;&#1086;&#1083;&#1078;&#1077;&#1085;&#1085;&#1086;&#1089;&#1090;&#1080;%20&#1085;&#1072;&#1089;&#1077;&#1083;&#1077;&#1085;&#1080;&#1103;/2024/&#1076;&#1077;&#1082;&#1072;&#1073;&#1088;&#1100;/&#1088;&#1077;&#1081;&#1090;&#1080;&#1085;&#1075;%20&#1076;&#1077;&#1082;&#1072;&#1073;&#1088;&#1100;%20&#1055;&#1054;&#1050;%20&#1080;%20&#1058;&#105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5/&#1076;&#1077;&#1082;&#1072;&#1073;&#1088;&#1100;/&#1055;&#1054;&#1050;%20&#1080;%20&#1058;&#1057;/&#1076;&#1077;&#1082;&#1072;&#1073;&#1088;&#110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2%20&#1055;&#1086;%20&#1088;&#1072;&#1089;&#1087;.&#1054;%20&#1088;&#1077;&#1072;&#1083;&#1080;&#1079;&#1072;&#1094;&#1080;&#1080;%20&#1084;&#1077;&#1088;%20&#1087;&#1086;%20&#1089;&#1086;&#1094;.&#1079;&#1072;&#1097;&#1080;&#1090;&#1077;%20&#1087;&#1086;%20&#1086;&#1087;&#1083;&#1072;&#1090;&#1077;%20&#1079;&#1072;%20&#1046;&#1050;&#1059;/&#1048;&#1085;&#1092;&#1086;&#1088;&#1084;&#1072;&#1094;&#1080;&#1103;%20&#1074;%20&#1059;&#1043;&#1056;&#1062;&#1058;%20&#1080;%20&#1059;&#1069;%20&#1053;&#1040;&#1054;%20&#1076;&#1086;%2020%20&#1095;&#1080;&#1089;&#1083;&#1072;%20&#1077;&#1078;&#1077;&#1084;&#1077;&#1089;&#1103;&#1095;&#1085;&#1086;/2024/zadolgennost'%20naselenia%20pered%20UK%20-%20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2%20&#1055;&#1086;%20&#1088;&#1072;&#1089;&#1087;.&#1054;%20&#1088;&#1077;&#1072;&#1083;&#1080;&#1079;&#1072;&#1094;&#1080;&#1080;%20&#1084;&#1077;&#1088;%20&#1087;&#1086;%20&#1089;&#1086;&#1094;.&#1079;&#1072;&#1097;&#1080;&#1090;&#1077;%20&#1087;&#1086;%20&#1086;&#1087;&#1083;&#1072;&#1090;&#1077;%20&#1079;&#1072;%20&#1046;&#1050;&#1059;/&#1048;&#1085;&#1092;&#1086;&#1088;&#1084;&#1072;&#1094;&#1080;&#1103;%20&#1074;%20&#1059;&#1043;&#1056;&#1062;&#1058;%20&#1080;%20&#1059;&#1069;%20&#1053;&#1040;&#1054;%20&#1076;&#1086;%2020%20&#1095;&#1080;&#1089;&#1083;&#1072;%20&#1077;&#1078;&#1077;&#1084;&#1077;&#1089;&#1103;&#1095;&#1085;&#1086;/2025/zadolgennost'%20naselenia%20pered%20UK%20-%20202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59;&#1087;&#1088;&#1072;&#1074;&#1083;&#1077;&#1085;&#1080;&#1077;%20&#1101;&#1082;&#1086;&#1085;&#1086;&#1084;&#1080;&#1095;&#1077;&#1089;&#1082;&#1086;&#1075;&#1086;%20&#1088;&#1072;&#1079;&#1074;&#1080;&#1090;&#1080;&#1103;/&#1058;&#1072;&#1088;&#1072;&#1083;&#1080;&#1085;&#1072;/%23&#1054;&#1058;&#1063;&#1045;&#1058;&#1067;/&#1076;&#1086;%2010-3%20&#1085;&#1072;%20&#1089;&#1072;&#1081;&#1090;%20&#1087;&#1086;%20&#1055;&#1054;&#1050;&#1091;/2024/&#1076;&#1077;&#1082;&#1072;&#1073;&#1088;&#1100;/&#1054;&#1090;&#1095;&#1077;&#1090;%20%201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5"/>
    </sheetNames>
    <sheetDataSet>
      <sheetData sheetId="0">
        <row r="6">
          <cell r="D6">
            <v>23019.63</v>
          </cell>
        </row>
        <row r="9">
          <cell r="D9">
            <v>29.15</v>
          </cell>
        </row>
        <row r="15">
          <cell r="D15">
            <v>0</v>
          </cell>
        </row>
        <row r="18">
          <cell r="D18">
            <v>2.16</v>
          </cell>
        </row>
        <row r="21">
          <cell r="D21">
            <v>5.12</v>
          </cell>
        </row>
        <row r="27">
          <cell r="D27">
            <v>7.6</v>
          </cell>
        </row>
        <row r="36">
          <cell r="D36">
            <v>43.65</v>
          </cell>
        </row>
        <row r="39">
          <cell r="D39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5968</v>
          </cell>
        </row>
        <row r="19">
          <cell r="E19">
            <v>66</v>
          </cell>
        </row>
        <row r="20">
          <cell r="E20">
            <v>342</v>
          </cell>
        </row>
        <row r="21">
          <cell r="E21">
            <v>105</v>
          </cell>
        </row>
        <row r="22">
          <cell r="E22">
            <v>15889</v>
          </cell>
        </row>
        <row r="23">
          <cell r="E23">
            <v>490</v>
          </cell>
        </row>
        <row r="24">
          <cell r="E24">
            <v>439</v>
          </cell>
        </row>
        <row r="25">
          <cell r="E25">
            <v>394</v>
          </cell>
        </row>
        <row r="26">
          <cell r="E26">
            <v>52572</v>
          </cell>
        </row>
        <row r="28">
          <cell r="E28">
            <v>256</v>
          </cell>
        </row>
        <row r="29">
          <cell r="E29">
            <v>439</v>
          </cell>
        </row>
        <row r="30">
          <cell r="E30">
            <v>21</v>
          </cell>
        </row>
        <row r="31">
          <cell r="E31">
            <v>29</v>
          </cell>
        </row>
        <row r="33">
          <cell r="E33">
            <v>67</v>
          </cell>
        </row>
        <row r="34">
          <cell r="E34">
            <v>786</v>
          </cell>
        </row>
        <row r="35">
          <cell r="E35">
            <v>12132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5"/>
      <sheetName val="01.02.25"/>
      <sheetName val="01.03.25"/>
      <sheetName val="01.04.25"/>
      <sheetName val="01.05.25"/>
      <sheetName val="01.06.25"/>
      <sheetName val="01.07.25"/>
      <sheetName val="01.08.25"/>
      <sheetName val="01.09.25"/>
      <sheetName val="01.10.25"/>
      <sheetName val="01.11.25"/>
      <sheetName val="01.12.25"/>
      <sheetName val="01.01.26"/>
      <sheetName val="01.02.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6">
          <cell r="D6">
            <v>23694.85</v>
          </cell>
        </row>
        <row r="9">
          <cell r="D9">
            <v>0</v>
          </cell>
        </row>
        <row r="15">
          <cell r="D15">
            <v>0</v>
          </cell>
        </row>
        <row r="18">
          <cell r="D18">
            <v>1.69</v>
          </cell>
        </row>
        <row r="21">
          <cell r="D21">
            <v>14.49</v>
          </cell>
        </row>
        <row r="24">
          <cell r="D24">
            <v>5.22</v>
          </cell>
        </row>
        <row r="33">
          <cell r="D33">
            <v>21.83</v>
          </cell>
        </row>
        <row r="39">
          <cell r="D39">
            <v>43.65</v>
          </cell>
        </row>
        <row r="42">
          <cell r="D42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320">
          <cell r="I320">
            <v>238228986.34999999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7">
          <cell r="D7">
            <v>15296.999999999976</v>
          </cell>
          <cell r="E7">
            <v>14402.699999999977</v>
          </cell>
          <cell r="F7">
            <v>13819.699999999977</v>
          </cell>
          <cell r="G7">
            <v>14113.899999999978</v>
          </cell>
          <cell r="H7">
            <v>14066.399999999976</v>
          </cell>
        </row>
        <row r="8">
          <cell r="D8">
            <v>3551.4</v>
          </cell>
          <cell r="E8">
            <v>4321.0999999999995</v>
          </cell>
          <cell r="F8">
            <v>4510.2</v>
          </cell>
          <cell r="G8">
            <v>4466.0999999999985</v>
          </cell>
          <cell r="H8">
            <v>4411.4999999999982</v>
          </cell>
        </row>
        <row r="9">
          <cell r="D9">
            <v>8884.6999999999862</v>
          </cell>
          <cell r="E9">
            <v>9562.1999999999862</v>
          </cell>
          <cell r="F9">
            <v>9765.0999999999858</v>
          </cell>
          <cell r="G9">
            <v>9648.3999999999869</v>
          </cell>
          <cell r="H9">
            <v>9707.8999999999869</v>
          </cell>
        </row>
        <row r="10">
          <cell r="D10">
            <v>1000.0000000000016</v>
          </cell>
          <cell r="E10">
            <v>1044.8000000000015</v>
          </cell>
          <cell r="F10">
            <v>926.6000000000015</v>
          </cell>
          <cell r="G10">
            <v>835.80000000000155</v>
          </cell>
          <cell r="H10">
            <v>821.60000000000173</v>
          </cell>
        </row>
        <row r="11">
          <cell r="D11">
            <v>16072.590999999991</v>
          </cell>
          <cell r="E11">
            <v>16882.590999999989</v>
          </cell>
          <cell r="F11">
            <v>17582.590999999989</v>
          </cell>
          <cell r="G11">
            <v>18396.090999999989</v>
          </cell>
          <cell r="H11">
            <v>18396.090999999989</v>
          </cell>
        </row>
        <row r="12">
          <cell r="D12">
            <v>10672.500000000004</v>
          </cell>
          <cell r="E12">
            <v>10549.700000000004</v>
          </cell>
          <cell r="F12">
            <v>10549.700000000004</v>
          </cell>
          <cell r="G12">
            <v>10549.700000000004</v>
          </cell>
          <cell r="H12">
            <v>10549.700000000004</v>
          </cell>
        </row>
        <row r="13">
          <cell r="D13">
            <v>19514.867529999978</v>
          </cell>
          <cell r="E13">
            <v>20001.431999999975</v>
          </cell>
          <cell r="F13">
            <v>19697.621999999978</v>
          </cell>
          <cell r="G13">
            <v>20047.271999999975</v>
          </cell>
          <cell r="H13">
            <v>20444.394999999979</v>
          </cell>
        </row>
        <row r="14">
          <cell r="D14">
            <v>3448.2999999999993</v>
          </cell>
          <cell r="E14">
            <v>3589.8999999999996</v>
          </cell>
          <cell r="F14">
            <v>3603.9999999999991</v>
          </cell>
          <cell r="G14">
            <v>3594.9999999999991</v>
          </cell>
          <cell r="H14">
            <v>3701.9999999999991</v>
          </cell>
        </row>
        <row r="15">
          <cell r="D15">
            <v>4642.3899999999994</v>
          </cell>
          <cell r="E15">
            <v>4651.3999999999996</v>
          </cell>
          <cell r="F15">
            <v>4680.7299999999996</v>
          </cell>
          <cell r="G15">
            <v>4897.9500000000007</v>
          </cell>
          <cell r="H15">
            <v>5143.97</v>
          </cell>
        </row>
        <row r="16">
          <cell r="D16">
            <v>1451.3000000000002</v>
          </cell>
          <cell r="E16">
            <v>1451.3000000000002</v>
          </cell>
          <cell r="F16">
            <v>1451.3000000000002</v>
          </cell>
          <cell r="G16">
            <v>1451.3000000000002</v>
          </cell>
          <cell r="H16">
            <v>1267.51</v>
          </cell>
        </row>
        <row r="17">
          <cell r="D17">
            <v>3975.7000000000016</v>
          </cell>
          <cell r="E17">
            <v>3975.7000000000016</v>
          </cell>
          <cell r="F17">
            <v>3975.7000000000016</v>
          </cell>
          <cell r="G17">
            <v>3975.7000000000016</v>
          </cell>
          <cell r="H17">
            <v>3975.7000000000016</v>
          </cell>
        </row>
        <row r="18">
          <cell r="D18">
            <v>30238.637249999996</v>
          </cell>
          <cell r="E18">
            <v>30238.637249999996</v>
          </cell>
          <cell r="F18">
            <v>30238.637249999996</v>
          </cell>
          <cell r="G18">
            <v>30238.637249999996</v>
          </cell>
          <cell r="H18">
            <v>30238.637249999996</v>
          </cell>
        </row>
        <row r="19">
          <cell r="D19">
            <v>1743.7</v>
          </cell>
          <cell r="E19">
            <v>1743.7</v>
          </cell>
          <cell r="F19">
            <v>1743.7</v>
          </cell>
          <cell r="G19">
            <v>1743.7</v>
          </cell>
          <cell r="H19">
            <v>1743.7</v>
          </cell>
        </row>
        <row r="20">
          <cell r="D20">
            <v>9250.7999999999993</v>
          </cell>
          <cell r="E20">
            <v>9250.7999999999993</v>
          </cell>
          <cell r="F20">
            <v>9250.7999999999993</v>
          </cell>
          <cell r="G20">
            <v>9250.7999999999993</v>
          </cell>
          <cell r="H20">
            <v>9250.7999999999993</v>
          </cell>
        </row>
        <row r="21">
          <cell r="D21">
            <v>1079.5900000000001</v>
          </cell>
          <cell r="E21">
            <v>1079.5900000000001</v>
          </cell>
          <cell r="F21">
            <v>1079.5900000000001</v>
          </cell>
          <cell r="G21">
            <v>1079.5900000000001</v>
          </cell>
          <cell r="H21">
            <v>1079.5900000000001</v>
          </cell>
        </row>
        <row r="22">
          <cell r="D22">
            <v>7325.1</v>
          </cell>
          <cell r="E22">
            <v>7325.1</v>
          </cell>
          <cell r="F22">
            <v>7325.1</v>
          </cell>
          <cell r="G22">
            <v>7325.1</v>
          </cell>
          <cell r="H22">
            <v>7325.1</v>
          </cell>
        </row>
        <row r="23">
          <cell r="D23">
            <v>5464.92</v>
          </cell>
          <cell r="E23">
            <v>5464.92</v>
          </cell>
          <cell r="F23">
            <v>5464.92</v>
          </cell>
          <cell r="G23">
            <v>5464.92</v>
          </cell>
          <cell r="H23">
            <v>5464.92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5968.1149299999997</v>
          </cell>
        </row>
        <row r="19">
          <cell r="E19">
            <v>66.635369999999995</v>
          </cell>
        </row>
        <row r="20">
          <cell r="E20">
            <v>245.76710999999997</v>
          </cell>
        </row>
        <row r="21">
          <cell r="E21">
            <v>29.816490000000002</v>
          </cell>
        </row>
        <row r="22">
          <cell r="E22">
            <v>15889.44686</v>
          </cell>
        </row>
        <row r="23">
          <cell r="E23">
            <v>609.18118000000004</v>
          </cell>
        </row>
        <row r="24">
          <cell r="E24">
            <v>439.26983000000001</v>
          </cell>
        </row>
        <row r="25">
          <cell r="E25">
            <v>403.13526000000002</v>
          </cell>
        </row>
        <row r="26">
          <cell r="E26">
            <v>52572.166010000001</v>
          </cell>
        </row>
        <row r="27">
          <cell r="E27">
            <v>133.06535</v>
          </cell>
        </row>
        <row r="28">
          <cell r="E28">
            <v>4.2933999999999992</v>
          </cell>
        </row>
        <row r="29">
          <cell r="E29">
            <v>195.79426000000001</v>
          </cell>
        </row>
        <row r="30">
          <cell r="E30">
            <v>6.7886499999999996</v>
          </cell>
        </row>
        <row r="32">
          <cell r="E32">
            <v>67.731390000000005</v>
          </cell>
        </row>
        <row r="33">
          <cell r="E33">
            <v>426.82321000000002</v>
          </cell>
        </row>
        <row r="34">
          <cell r="E34">
            <v>12132.15155</v>
          </cell>
        </row>
      </sheetData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6"/>
      <sheetName val="01.02.26"/>
      <sheetName val="01.03.26"/>
    </sheetNames>
    <sheetDataSet>
      <sheetData sheetId="0" refreshError="1"/>
      <sheetData sheetId="1" refreshError="1"/>
      <sheetData sheetId="2">
        <row r="6">
          <cell r="D6">
            <v>22066.34</v>
          </cell>
        </row>
        <row r="9">
          <cell r="D9">
            <v>0</v>
          </cell>
        </row>
        <row r="15">
          <cell r="D15">
            <v>0</v>
          </cell>
        </row>
        <row r="18">
          <cell r="D18">
            <v>1.69</v>
          </cell>
        </row>
        <row r="21">
          <cell r="D21">
            <v>10.66</v>
          </cell>
        </row>
        <row r="24">
          <cell r="D24">
            <v>0</v>
          </cell>
        </row>
        <row r="33">
          <cell r="D33">
            <v>21.83</v>
          </cell>
        </row>
        <row r="39">
          <cell r="D39">
            <v>43.65</v>
          </cell>
        </row>
        <row r="42">
          <cell r="D42">
            <v>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1"/>
      <sheetName val="Прил.2"/>
      <sheetName val="Прил.3"/>
    </sheetNames>
    <sheetDataSet>
      <sheetData sheetId="0" refreshError="1"/>
      <sheetData sheetId="1" refreshError="1"/>
      <sheetData sheetId="2">
        <row r="7">
          <cell r="D7">
            <v>19271.939999999999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320">
          <cell r="I320">
            <v>245952283.13999999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5968.1149299999997</v>
          </cell>
        </row>
        <row r="19">
          <cell r="E19">
            <v>66.64</v>
          </cell>
        </row>
        <row r="20">
          <cell r="E20">
            <v>555.83000000000004</v>
          </cell>
        </row>
        <row r="21">
          <cell r="E21">
            <v>188.48</v>
          </cell>
        </row>
        <row r="22">
          <cell r="E22">
            <v>15889.44686</v>
          </cell>
        </row>
        <row r="23">
          <cell r="E23">
            <v>558.46</v>
          </cell>
        </row>
        <row r="24">
          <cell r="E24">
            <v>439.26983000000001</v>
          </cell>
        </row>
        <row r="25">
          <cell r="E25">
            <v>415.39</v>
          </cell>
        </row>
        <row r="26">
          <cell r="E26">
            <v>55572.75</v>
          </cell>
        </row>
        <row r="27">
          <cell r="E27">
            <v>674.62</v>
          </cell>
        </row>
        <row r="28">
          <cell r="E28">
            <v>180.07</v>
          </cell>
        </row>
        <row r="29">
          <cell r="E29">
            <v>296.76</v>
          </cell>
        </row>
        <row r="30">
          <cell r="E30">
            <v>42.29</v>
          </cell>
        </row>
        <row r="32">
          <cell r="E32">
            <v>122.45</v>
          </cell>
        </row>
        <row r="33">
          <cell r="E33">
            <v>750.49</v>
          </cell>
        </row>
        <row r="34">
          <cell r="E34">
            <v>12132.15155</v>
          </cell>
        </row>
      </sheetData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6"/>
      <sheetName val="01.02.26"/>
      <sheetName val="01.03.26"/>
      <sheetName val="01.04.26"/>
    </sheetNames>
    <sheetDataSet>
      <sheetData sheetId="0" refreshError="1"/>
      <sheetData sheetId="1" refreshError="1"/>
      <sheetData sheetId="2" refreshError="1"/>
      <sheetData sheetId="3">
        <row r="6">
          <cell r="D6">
            <v>22002.17</v>
          </cell>
        </row>
        <row r="9">
          <cell r="D9">
            <v>0</v>
          </cell>
        </row>
        <row r="15">
          <cell r="D15">
            <v>0</v>
          </cell>
        </row>
        <row r="18">
          <cell r="D18">
            <v>0</v>
          </cell>
        </row>
        <row r="21">
          <cell r="D21">
            <v>13.34</v>
          </cell>
        </row>
        <row r="24">
          <cell r="D24">
            <v>0</v>
          </cell>
        </row>
        <row r="33">
          <cell r="D33">
            <v>21.83</v>
          </cell>
        </row>
        <row r="39">
          <cell r="D3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5"/>
      <sheetName val="01.02.25"/>
      <sheetName val="01.03.25"/>
      <sheetName val="01.04.25"/>
      <sheetName val="01.05.25"/>
      <sheetName val="01.06.25"/>
      <sheetName val="01.07.25"/>
      <sheetName val="01.08.25"/>
      <sheetName val="01.09.25"/>
      <sheetName val="01.10.25"/>
      <sheetName val="01.11.25"/>
      <sheetName val="01.12.25"/>
      <sheetName val="01.01.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D6">
            <v>21839.49</v>
          </cell>
        </row>
        <row r="9">
          <cell r="D9">
            <v>11.56</v>
          </cell>
        </row>
        <row r="15">
          <cell r="D15">
            <v>1.5</v>
          </cell>
        </row>
        <row r="18">
          <cell r="D18">
            <v>3.26</v>
          </cell>
        </row>
        <row r="24">
          <cell r="D24">
            <v>0</v>
          </cell>
        </row>
        <row r="33">
          <cell r="D33">
            <v>21.83</v>
          </cell>
        </row>
        <row r="39">
          <cell r="D39">
            <v>43.65</v>
          </cell>
        </row>
        <row r="42">
          <cell r="D42">
            <v>0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320">
          <cell r="I320">
            <v>242486634.69999999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5968.1149299999997</v>
          </cell>
        </row>
        <row r="19">
          <cell r="E19">
            <v>66.64</v>
          </cell>
        </row>
        <row r="20">
          <cell r="E20">
            <v>793.2</v>
          </cell>
        </row>
        <row r="21">
          <cell r="E21">
            <v>232.84</v>
          </cell>
        </row>
        <row r="22">
          <cell r="E22">
            <v>15889.44686</v>
          </cell>
        </row>
        <row r="23">
          <cell r="E23">
            <v>506.21</v>
          </cell>
        </row>
        <row r="24">
          <cell r="E24">
            <v>439.26983000000001</v>
          </cell>
        </row>
        <row r="25">
          <cell r="E25">
            <v>423.07</v>
          </cell>
        </row>
        <row r="26">
          <cell r="E26">
            <v>55573.18</v>
          </cell>
        </row>
        <row r="27">
          <cell r="E27">
            <v>1145.6099999999999</v>
          </cell>
        </row>
        <row r="28">
          <cell r="E28">
            <v>281.58</v>
          </cell>
        </row>
        <row r="29">
          <cell r="E29">
            <v>150.59</v>
          </cell>
        </row>
        <row r="30">
          <cell r="E30">
            <v>50.86</v>
          </cell>
        </row>
        <row r="32">
          <cell r="E32">
            <v>149.11000000000001</v>
          </cell>
        </row>
        <row r="33">
          <cell r="E33">
            <v>288.27999999999997</v>
          </cell>
        </row>
        <row r="34">
          <cell r="E34">
            <v>12132.15155</v>
          </cell>
        </row>
      </sheetData>
      <sheetData sheetId="5" refreshError="1"/>
      <sheetData sheetId="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6"/>
      <sheetName val="01.02.26"/>
      <sheetName val="01.03.26"/>
      <sheetName val="01.04.26"/>
      <sheetName val="01.05.26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D6">
            <v>19815.919999999998</v>
          </cell>
        </row>
        <row r="9">
          <cell r="D9">
            <v>0</v>
          </cell>
        </row>
        <row r="15">
          <cell r="D15">
            <v>0</v>
          </cell>
        </row>
        <row r="18">
          <cell r="D18">
            <v>0</v>
          </cell>
        </row>
        <row r="21">
          <cell r="D21">
            <v>13.93</v>
          </cell>
        </row>
        <row r="24">
          <cell r="D24">
            <v>7.3</v>
          </cell>
        </row>
        <row r="33">
          <cell r="D33">
            <v>21.83</v>
          </cell>
        </row>
        <row r="39">
          <cell r="D39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1"/>
      <sheetName val="Прил.2"/>
      <sheetName val="Прил.3"/>
    </sheetNames>
    <sheetDataSet>
      <sheetData sheetId="0" refreshError="1"/>
      <sheetData sheetId="1" refreshError="1"/>
      <sheetData sheetId="2">
        <row r="7">
          <cell r="D7">
            <v>18892.2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320">
          <cell r="I320">
            <v>232621794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/>
      <sheetData sheetId="1"/>
      <sheetData sheetId="2"/>
      <sheetData sheetId="3"/>
      <sheetData sheetId="4">
        <row r="18">
          <cell r="E18">
            <v>5968.1149299999997</v>
          </cell>
        </row>
        <row r="19">
          <cell r="E19">
            <v>66.64</v>
          </cell>
        </row>
        <row r="20">
          <cell r="E20">
            <v>765</v>
          </cell>
        </row>
        <row r="21">
          <cell r="E21">
            <v>176.25</v>
          </cell>
        </row>
        <row r="22">
          <cell r="E22">
            <v>15889.44686</v>
          </cell>
        </row>
        <row r="23">
          <cell r="E23">
            <v>411.85</v>
          </cell>
        </row>
        <row r="24">
          <cell r="E24">
            <v>439.27</v>
          </cell>
        </row>
        <row r="25">
          <cell r="E25">
            <v>428.22</v>
          </cell>
        </row>
        <row r="27">
          <cell r="E27">
            <v>595.17999999999995</v>
          </cell>
        </row>
        <row r="28">
          <cell r="E28">
            <v>198.28</v>
          </cell>
        </row>
        <row r="29">
          <cell r="E29">
            <v>185.11</v>
          </cell>
        </row>
        <row r="30">
          <cell r="E30">
            <v>10.42</v>
          </cell>
        </row>
        <row r="32">
          <cell r="E32">
            <v>164.02</v>
          </cell>
        </row>
        <row r="33">
          <cell r="E33">
            <v>568.86</v>
          </cell>
        </row>
        <row r="34">
          <cell r="E34">
            <v>12132.15155</v>
          </cell>
        </row>
      </sheetData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/>
      <sheetData sheetId="1"/>
      <sheetData sheetId="2"/>
      <sheetData sheetId="3"/>
      <sheetData sheetId="4">
        <row r="28">
          <cell r="E28">
            <v>52573.58</v>
          </cell>
        </row>
      </sheetData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1.26"/>
      <sheetName val="01.02.26"/>
      <sheetName val="01.03.26"/>
      <sheetName val="01.04.26"/>
      <sheetName val="01.05.26"/>
      <sheetName val="01.06.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D6">
            <v>19624.73</v>
          </cell>
        </row>
        <row r="9">
          <cell r="D9">
            <v>0</v>
          </cell>
        </row>
        <row r="15">
          <cell r="D15">
            <v>0</v>
          </cell>
        </row>
        <row r="18">
          <cell r="D18">
            <v>0</v>
          </cell>
        </row>
        <row r="21">
          <cell r="D21">
            <v>12.24</v>
          </cell>
        </row>
        <row r="24">
          <cell r="D24">
            <v>13.66</v>
          </cell>
        </row>
        <row r="33">
          <cell r="D33">
            <v>21.83</v>
          </cell>
        </row>
        <row r="39">
          <cell r="D39">
            <v>0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6">
          <cell r="E16">
            <v>159169.09404</v>
          </cell>
        </row>
        <row r="20">
          <cell r="E20">
            <v>5968.1149299999997</v>
          </cell>
        </row>
        <row r="21">
          <cell r="E21">
            <v>66.64</v>
          </cell>
        </row>
        <row r="22">
          <cell r="E22">
            <v>850.16</v>
          </cell>
        </row>
        <row r="23">
          <cell r="E23">
            <v>389.89</v>
          </cell>
        </row>
        <row r="24">
          <cell r="E24">
            <v>15889.44686</v>
          </cell>
        </row>
        <row r="25">
          <cell r="E25">
            <v>370.23</v>
          </cell>
        </row>
        <row r="26">
          <cell r="E26">
            <v>439.27</v>
          </cell>
        </row>
        <row r="27">
          <cell r="E27">
            <v>437.67</v>
          </cell>
        </row>
        <row r="28">
          <cell r="E28">
            <v>52573.58</v>
          </cell>
        </row>
        <row r="29">
          <cell r="E29">
            <v>382.03</v>
          </cell>
        </row>
        <row r="30">
          <cell r="E30">
            <v>41.79</v>
          </cell>
        </row>
        <row r="31">
          <cell r="E31">
            <v>148.05000000000001</v>
          </cell>
        </row>
        <row r="32">
          <cell r="E32">
            <v>56.6</v>
          </cell>
        </row>
        <row r="34">
          <cell r="E34">
            <v>165.71</v>
          </cell>
        </row>
        <row r="35">
          <cell r="E35">
            <v>438.18</v>
          </cell>
        </row>
        <row r="36">
          <cell r="E36">
            <v>12132.15155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1"/>
      <sheetName val="Прил.2"/>
      <sheetName val="Прил.3"/>
    </sheetNames>
    <sheetDataSet>
      <sheetData sheetId="0" refreshError="1"/>
      <sheetData sheetId="1" refreshError="1"/>
      <sheetData sheetId="2">
        <row r="8">
          <cell r="D8">
            <v>17995.5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1"/>
      <sheetName val="Прил.2"/>
      <sheetName val="Прил.3"/>
    </sheetNames>
    <sheetDataSet>
      <sheetData sheetId="0" refreshError="1"/>
      <sheetData sheetId="1" refreshError="1"/>
      <sheetData sheetId="2">
        <row r="7">
          <cell r="D7">
            <v>17333.7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318">
          <cell r="I318">
            <v>193404959.71000001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_1"/>
    </sheetNames>
    <sheetDataSet>
      <sheetData sheetId="0">
        <row r="320">
          <cell r="I320">
            <v>228407244.41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7">
          <cell r="D7">
            <v>20478.09999999998</v>
          </cell>
          <cell r="O7">
            <v>17332.299999999977</v>
          </cell>
        </row>
        <row r="8">
          <cell r="O8">
            <v>7626.8999999999869</v>
          </cell>
        </row>
        <row r="9">
          <cell r="O9">
            <v>873.20000000000118</v>
          </cell>
        </row>
        <row r="10">
          <cell r="O10">
            <v>13777.419999999995</v>
          </cell>
        </row>
        <row r="11">
          <cell r="O11">
            <v>11577.600000000002</v>
          </cell>
        </row>
        <row r="12">
          <cell r="O12">
            <v>13655.277999999991</v>
          </cell>
        </row>
        <row r="13">
          <cell r="O13">
            <v>2253.5999999999995</v>
          </cell>
        </row>
        <row r="14">
          <cell r="O14">
            <v>2087.1000000000004</v>
          </cell>
        </row>
        <row r="15">
          <cell r="O15">
            <v>1451.3000000000002</v>
          </cell>
        </row>
        <row r="16">
          <cell r="O16">
            <v>3975.7000000000016</v>
          </cell>
        </row>
        <row r="17">
          <cell r="O17">
            <v>31205.530829999996</v>
          </cell>
        </row>
        <row r="18">
          <cell r="O18">
            <v>1743.7</v>
          </cell>
        </row>
        <row r="19">
          <cell r="O19">
            <v>9250.7999999999993</v>
          </cell>
        </row>
        <row r="20">
          <cell r="O20">
            <v>1079.5900000000001</v>
          </cell>
        </row>
        <row r="21">
          <cell r="O21">
            <v>7325.1</v>
          </cell>
        </row>
        <row r="22">
          <cell r="O22">
            <v>5464.92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 refreshError="1">
        <row r="7">
          <cell r="D7">
            <v>17388.799999999974</v>
          </cell>
          <cell r="O7">
            <v>17636.499999999978</v>
          </cell>
        </row>
        <row r="8">
          <cell r="O8">
            <v>779.0999999999998</v>
          </cell>
        </row>
        <row r="9">
          <cell r="O9">
            <v>8652.8999999999869</v>
          </cell>
        </row>
        <row r="10">
          <cell r="O10">
            <v>835.20000000000164</v>
          </cell>
        </row>
        <row r="11">
          <cell r="O11">
            <v>15764.590999999991</v>
          </cell>
        </row>
        <row r="12">
          <cell r="O12">
            <v>10681.500000000004</v>
          </cell>
        </row>
        <row r="13">
          <cell r="O13">
            <v>18354.376999999979</v>
          </cell>
        </row>
        <row r="14">
          <cell r="O14">
            <v>3152.9999999999991</v>
          </cell>
        </row>
        <row r="15">
          <cell r="O15">
            <v>4340.99</v>
          </cell>
        </row>
        <row r="16">
          <cell r="O16">
            <v>1451.3000000000002</v>
          </cell>
        </row>
        <row r="17">
          <cell r="O17">
            <v>3975.7000000000016</v>
          </cell>
        </row>
        <row r="18">
          <cell r="O18">
            <v>30238.637249999996</v>
          </cell>
        </row>
        <row r="19">
          <cell r="O19">
            <v>1743.7</v>
          </cell>
        </row>
        <row r="20">
          <cell r="O20">
            <v>9250.7999999999993</v>
          </cell>
        </row>
        <row r="21">
          <cell r="O21">
            <v>1079.5900000000001</v>
          </cell>
        </row>
        <row r="22">
          <cell r="O22">
            <v>7325.1</v>
          </cell>
        </row>
        <row r="23">
          <cell r="O23">
            <v>5464.92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"/>
      <sheetName val=" упр К"/>
      <sheetName val="форма 2"/>
      <sheetName val="РСО К"/>
      <sheetName val=" РСО Д "/>
      <sheetName val=" упр Д (2)"/>
      <sheetName val="Общ.зад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E18">
            <v>5968</v>
          </cell>
        </row>
        <row r="19">
          <cell r="E19">
            <v>66</v>
          </cell>
        </row>
        <row r="20">
          <cell r="E20">
            <v>355</v>
          </cell>
        </row>
        <row r="21">
          <cell r="E21">
            <v>227</v>
          </cell>
        </row>
        <row r="22">
          <cell r="E22">
            <v>15889</v>
          </cell>
        </row>
        <row r="23">
          <cell r="E23">
            <v>443</v>
          </cell>
        </row>
        <row r="24">
          <cell r="E24">
            <v>119</v>
          </cell>
        </row>
        <row r="25">
          <cell r="E25">
            <v>767</v>
          </cell>
        </row>
        <row r="26">
          <cell r="E26">
            <v>52645</v>
          </cell>
        </row>
        <row r="28">
          <cell r="E28">
            <v>476</v>
          </cell>
        </row>
        <row r="29">
          <cell r="E29">
            <v>170</v>
          </cell>
        </row>
        <row r="32">
          <cell r="E32">
            <v>13</v>
          </cell>
        </row>
        <row r="33">
          <cell r="E33">
            <v>825</v>
          </cell>
        </row>
        <row r="34">
          <cell r="E34">
            <v>12132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6"/>
  <sheetViews>
    <sheetView view="pageBreakPreview" topLeftCell="A10" zoomScaleNormal="100" zoomScaleSheetLayoutView="100" workbookViewId="0">
      <selection activeCell="P13" sqref="P13"/>
    </sheetView>
  </sheetViews>
  <sheetFormatPr defaultRowHeight="15" x14ac:dyDescent="0.25"/>
  <cols>
    <col min="1" max="1" width="7.42578125" style="3" customWidth="1"/>
    <col min="2" max="2" width="33.85546875" style="3" customWidth="1"/>
    <col min="3" max="3" width="12.7109375" style="23" customWidth="1"/>
    <col min="4" max="4" width="14" style="3" customWidth="1"/>
    <col min="5" max="5" width="15.7109375" style="23" customWidth="1"/>
    <col min="6" max="6" width="15.7109375" style="3" customWidth="1"/>
    <col min="7" max="7" width="12.7109375" style="23" customWidth="1"/>
    <col min="8" max="8" width="11.7109375" style="3" customWidth="1"/>
    <col min="9" max="9" width="11.7109375" style="23" customWidth="1"/>
    <col min="10" max="10" width="13.42578125" style="3" customWidth="1"/>
    <col min="11" max="11" width="13.5703125" style="23" customWidth="1"/>
    <col min="12" max="12" width="13.5703125" style="3" customWidth="1"/>
    <col min="13" max="13" width="12.140625" style="3" customWidth="1"/>
    <col min="14" max="14" width="10" style="3" customWidth="1"/>
    <col min="15" max="15" width="10.42578125" style="3" customWidth="1"/>
    <col min="16" max="17" width="9.140625" style="3"/>
    <col min="18" max="18" width="10.42578125" style="3" customWidth="1"/>
    <col min="19" max="19" width="10.140625" style="3" bestFit="1" customWidth="1"/>
    <col min="20" max="20" width="9.140625" style="3"/>
    <col min="21" max="21" width="11.28515625" style="3" bestFit="1" customWidth="1"/>
    <col min="22" max="27" width="9.140625" style="3"/>
    <col min="28" max="28" width="12.85546875" style="3" customWidth="1"/>
    <col min="29" max="29" width="12.5703125" style="3" customWidth="1"/>
    <col min="30" max="16384" width="9.140625" style="3"/>
  </cols>
  <sheetData>
    <row r="1" spans="1:12" ht="30.7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5">
      <c r="K2" s="26"/>
      <c r="L2" s="4" t="s">
        <v>0</v>
      </c>
    </row>
    <row r="3" spans="1:12" ht="51" customHeight="1" x14ac:dyDescent="0.25">
      <c r="A3" s="45" t="s">
        <v>1</v>
      </c>
      <c r="B3" s="45" t="s">
        <v>2</v>
      </c>
      <c r="C3" s="46" t="s">
        <v>3</v>
      </c>
      <c r="D3" s="47"/>
      <c r="E3" s="46" t="s">
        <v>4</v>
      </c>
      <c r="F3" s="47"/>
      <c r="G3" s="50" t="s">
        <v>35</v>
      </c>
      <c r="H3" s="51"/>
      <c r="I3" s="51"/>
      <c r="J3" s="52"/>
      <c r="K3" s="45" t="s">
        <v>5</v>
      </c>
      <c r="L3" s="45"/>
    </row>
    <row r="4" spans="1:12" ht="72" customHeight="1" x14ac:dyDescent="0.25">
      <c r="A4" s="45"/>
      <c r="B4" s="45"/>
      <c r="C4" s="48"/>
      <c r="D4" s="49"/>
      <c r="E4" s="48"/>
      <c r="F4" s="49"/>
      <c r="G4" s="50" t="s">
        <v>6</v>
      </c>
      <c r="H4" s="52"/>
      <c r="I4" s="50" t="s">
        <v>7</v>
      </c>
      <c r="J4" s="52"/>
      <c r="K4" s="45" t="s">
        <v>6</v>
      </c>
      <c r="L4" s="45"/>
    </row>
    <row r="5" spans="1:12" ht="15" customHeight="1" x14ac:dyDescent="0.25">
      <c r="A5" s="45"/>
      <c r="B5" s="45"/>
      <c r="C5" s="5">
        <v>45658</v>
      </c>
      <c r="D5" s="5">
        <v>46023</v>
      </c>
      <c r="E5" s="5">
        <f>C5</f>
        <v>45658</v>
      </c>
      <c r="F5" s="5">
        <f>D5</f>
        <v>46023</v>
      </c>
      <c r="G5" s="5">
        <f>C5</f>
        <v>45658</v>
      </c>
      <c r="H5" s="5">
        <f>D5</f>
        <v>46023</v>
      </c>
      <c r="I5" s="5">
        <f>C5</f>
        <v>45658</v>
      </c>
      <c r="J5" s="5">
        <f>D5</f>
        <v>46023</v>
      </c>
      <c r="K5" s="5">
        <f>E5</f>
        <v>45658</v>
      </c>
      <c r="L5" s="5">
        <f>F5</f>
        <v>46023</v>
      </c>
    </row>
    <row r="6" spans="1:12" ht="15.75" customHeight="1" x14ac:dyDescent="0.25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6">
        <v>7</v>
      </c>
      <c r="H6" s="6">
        <v>8</v>
      </c>
      <c r="I6" s="28">
        <v>9</v>
      </c>
      <c r="J6" s="28">
        <v>10</v>
      </c>
      <c r="K6" s="28">
        <v>11</v>
      </c>
      <c r="L6" s="28">
        <v>12</v>
      </c>
    </row>
    <row r="7" spans="1:12" ht="15.75" x14ac:dyDescent="0.25">
      <c r="A7" s="7">
        <v>1</v>
      </c>
      <c r="B7" s="8" t="s">
        <v>8</v>
      </c>
      <c r="C7" s="1" t="s">
        <v>9</v>
      </c>
      <c r="D7" s="1" t="s">
        <v>9</v>
      </c>
      <c r="E7" s="1">
        <f>E8+E10+E9</f>
        <v>197716.72613</v>
      </c>
      <c r="F7" s="1">
        <f>F8+F10+F9</f>
        <v>233670.39101999998</v>
      </c>
      <c r="G7" s="20">
        <f>'[1]01.01.25'!$D$6</f>
        <v>23019.63</v>
      </c>
      <c r="H7" s="20">
        <f>'[2]01.01.26'!$D$6</f>
        <v>21839.49</v>
      </c>
      <c r="I7" s="1" t="s">
        <v>9</v>
      </c>
      <c r="J7" s="1" t="s">
        <v>9</v>
      </c>
      <c r="K7" s="9">
        <f>[3]Прил.3!$D$8</f>
        <v>17995.5</v>
      </c>
      <c r="L7" s="9">
        <f>[4]Прил.3!$D$7</f>
        <v>17333.7</v>
      </c>
    </row>
    <row r="8" spans="1:12" ht="17.25" customHeight="1" x14ac:dyDescent="0.25">
      <c r="A8" s="11" t="s">
        <v>10</v>
      </c>
      <c r="B8" s="2" t="s">
        <v>11</v>
      </c>
      <c r="C8" s="1" t="s">
        <v>9</v>
      </c>
      <c r="D8" s="1" t="s">
        <v>9</v>
      </c>
      <c r="E8" s="9">
        <f>4049782.17/1000</f>
        <v>4049.78217</v>
      </c>
      <c r="F8" s="9">
        <f>5110653.93/1000</f>
        <v>5110.6539299999995</v>
      </c>
      <c r="G8" s="1" t="s">
        <v>9</v>
      </c>
      <c r="H8" s="1" t="s">
        <v>9</v>
      </c>
      <c r="I8" s="1" t="s">
        <v>9</v>
      </c>
      <c r="J8" s="1" t="s">
        <v>9</v>
      </c>
      <c r="K8" s="1" t="s">
        <v>9</v>
      </c>
      <c r="L8" s="1" t="s">
        <v>9</v>
      </c>
    </row>
    <row r="9" spans="1:12" ht="32.25" customHeight="1" x14ac:dyDescent="0.25">
      <c r="A9" s="11" t="s">
        <v>12</v>
      </c>
      <c r="B9" s="21" t="s">
        <v>13</v>
      </c>
      <c r="C9" s="1" t="s">
        <v>9</v>
      </c>
      <c r="D9" s="1" t="s">
        <v>9</v>
      </c>
      <c r="E9" s="1">
        <f>[5]Лист_1!$I$318/1000</f>
        <v>193404.95971</v>
      </c>
      <c r="F9" s="1">
        <f>[6]Лист_1!$I$320/1000</f>
        <v>228407.24440999998</v>
      </c>
      <c r="G9" s="1" t="s">
        <v>9</v>
      </c>
      <c r="H9" s="1" t="s">
        <v>9</v>
      </c>
      <c r="I9" s="1" t="s">
        <v>9</v>
      </c>
      <c r="J9" s="1" t="s">
        <v>9</v>
      </c>
      <c r="K9" s="1" t="s">
        <v>9</v>
      </c>
      <c r="L9" s="1" t="s">
        <v>9</v>
      </c>
    </row>
    <row r="10" spans="1:12" ht="15.75" x14ac:dyDescent="0.25">
      <c r="A10" s="11" t="s">
        <v>14</v>
      </c>
      <c r="B10" s="13" t="s">
        <v>15</v>
      </c>
      <c r="C10" s="1" t="s">
        <v>9</v>
      </c>
      <c r="D10" s="1" t="s">
        <v>9</v>
      </c>
      <c r="E10" s="9">
        <f>261984.25/1000</f>
        <v>261.98424999999997</v>
      </c>
      <c r="F10" s="9">
        <f>152492.68/1000</f>
        <v>152.49268000000001</v>
      </c>
      <c r="G10" s="1" t="s">
        <v>9</v>
      </c>
      <c r="H10" s="1" t="s">
        <v>9</v>
      </c>
      <c r="I10" s="1" t="s">
        <v>9</v>
      </c>
      <c r="J10" s="1" t="s">
        <v>9</v>
      </c>
      <c r="K10" s="1" t="s">
        <v>9</v>
      </c>
      <c r="L10" s="1" t="s">
        <v>9</v>
      </c>
    </row>
    <row r="11" spans="1:12" ht="31.5" x14ac:dyDescent="0.25">
      <c r="A11" s="11">
        <v>2</v>
      </c>
      <c r="B11" s="14" t="s">
        <v>19</v>
      </c>
      <c r="C11" s="1">
        <f>[7]Свод!$O$7</f>
        <v>17332.299999999977</v>
      </c>
      <c r="D11" s="1">
        <f>[8]Свод!$O$7</f>
        <v>17636.499999999978</v>
      </c>
      <c r="E11" s="1">
        <f>'[9] РСО Д '!$E$33</f>
        <v>825</v>
      </c>
      <c r="F11" s="1">
        <f>'[10] РСО Д '!$E$34</f>
        <v>786</v>
      </c>
      <c r="G11" s="1" t="s">
        <v>9</v>
      </c>
      <c r="H11" s="1" t="s">
        <v>9</v>
      </c>
      <c r="I11" s="1">
        <f>'[1]01.01.25'!$D$9</f>
        <v>29.15</v>
      </c>
      <c r="J11" s="1">
        <f>'[2]01.01.26'!$D$9</f>
        <v>11.56</v>
      </c>
      <c r="K11" s="1" t="s">
        <v>9</v>
      </c>
      <c r="L11" s="1" t="s">
        <v>9</v>
      </c>
    </row>
    <row r="12" spans="1:12" ht="15.75" x14ac:dyDescent="0.25">
      <c r="A12" s="11">
        <v>3</v>
      </c>
      <c r="B12" s="14" t="s">
        <v>38</v>
      </c>
      <c r="C12" s="1" t="s">
        <v>9</v>
      </c>
      <c r="D12" s="1">
        <f>[8]Свод!$O$8</f>
        <v>779.0999999999998</v>
      </c>
      <c r="E12" s="1" t="s">
        <v>9</v>
      </c>
      <c r="F12" s="1">
        <f>'[10] РСО Д '!$E$30</f>
        <v>21</v>
      </c>
      <c r="G12" s="1" t="s">
        <v>9</v>
      </c>
      <c r="H12" s="1" t="s">
        <v>9</v>
      </c>
      <c r="I12" s="1" t="s">
        <v>9</v>
      </c>
      <c r="J12" s="1" t="s">
        <v>9</v>
      </c>
      <c r="K12" s="1" t="s">
        <v>9</v>
      </c>
      <c r="L12" s="1" t="s">
        <v>9</v>
      </c>
    </row>
    <row r="13" spans="1:12" ht="15.75" x14ac:dyDescent="0.25">
      <c r="A13" s="11">
        <v>4</v>
      </c>
      <c r="B13" s="14" t="s">
        <v>24</v>
      </c>
      <c r="C13" s="1">
        <f>[7]Свод!$O$8</f>
        <v>7626.8999999999869</v>
      </c>
      <c r="D13" s="1">
        <f>[8]Свод!$O$9</f>
        <v>8652.8999999999869</v>
      </c>
      <c r="E13" s="9">
        <f>'[9] РСО Д '!$E$21</f>
        <v>227</v>
      </c>
      <c r="F13" s="9">
        <f>'[10] РСО Д '!$E$21</f>
        <v>105</v>
      </c>
      <c r="G13" s="1" t="s">
        <v>9</v>
      </c>
      <c r="H13" s="1" t="s">
        <v>9</v>
      </c>
      <c r="I13" s="1">
        <f>'[1]01.01.25'!$D$15</f>
        <v>0</v>
      </c>
      <c r="J13" s="1">
        <f>'[2]01.01.26'!$D$15</f>
        <v>1.5</v>
      </c>
      <c r="K13" s="1" t="s">
        <v>9</v>
      </c>
      <c r="L13" s="1" t="s">
        <v>9</v>
      </c>
    </row>
    <row r="14" spans="1:12" ht="15.75" x14ac:dyDescent="0.25">
      <c r="A14" s="11">
        <v>5</v>
      </c>
      <c r="B14" s="14" t="s">
        <v>17</v>
      </c>
      <c r="C14" s="1">
        <f>[7]Свод!$O$9</f>
        <v>873.20000000000118</v>
      </c>
      <c r="D14" s="1">
        <f>[8]Свод!$O$10</f>
        <v>835.20000000000164</v>
      </c>
      <c r="E14" s="9">
        <f>'[9] РСО Д '!$E$23</f>
        <v>443</v>
      </c>
      <c r="F14" s="9">
        <f>'[10] РСО Д '!$E$23</f>
        <v>490</v>
      </c>
      <c r="G14" s="1" t="s">
        <v>9</v>
      </c>
      <c r="H14" s="1" t="s">
        <v>9</v>
      </c>
      <c r="I14" s="1">
        <v>0</v>
      </c>
      <c r="J14" s="1">
        <v>0</v>
      </c>
      <c r="K14" s="1" t="s">
        <v>9</v>
      </c>
      <c r="L14" s="1" t="s">
        <v>9</v>
      </c>
    </row>
    <row r="15" spans="1:12" ht="15.75" x14ac:dyDescent="0.25">
      <c r="A15" s="11">
        <v>6</v>
      </c>
      <c r="B15" s="14" t="s">
        <v>25</v>
      </c>
      <c r="C15" s="1">
        <f>[7]Свод!$O$10</f>
        <v>13777.419999999995</v>
      </c>
      <c r="D15" s="1">
        <f>[8]Свод!$O$11</f>
        <v>15764.590999999991</v>
      </c>
      <c r="E15" s="9">
        <f>'[9] РСО Д '!$E$20</f>
        <v>355</v>
      </c>
      <c r="F15" s="9">
        <f>'[10] РСО Д '!$E$20</f>
        <v>342</v>
      </c>
      <c r="G15" s="1" t="s">
        <v>9</v>
      </c>
      <c r="H15" s="1" t="s">
        <v>9</v>
      </c>
      <c r="I15" s="1">
        <f>'[1]01.01.25'!$D$18</f>
        <v>2.16</v>
      </c>
      <c r="J15" s="1">
        <f>'[2]01.01.26'!$D$18</f>
        <v>3.26</v>
      </c>
      <c r="K15" s="1" t="s">
        <v>9</v>
      </c>
      <c r="L15" s="1" t="s">
        <v>9</v>
      </c>
    </row>
    <row r="16" spans="1:12" ht="15.75" x14ac:dyDescent="0.25">
      <c r="A16" s="11">
        <v>7</v>
      </c>
      <c r="B16" s="14" t="s">
        <v>30</v>
      </c>
      <c r="C16" s="1">
        <f>[7]Свод!$O$11</f>
        <v>11577.600000000002</v>
      </c>
      <c r="D16" s="1">
        <f>[8]Свод!$O$12</f>
        <v>10681.500000000004</v>
      </c>
      <c r="E16" s="9">
        <f>'[9] РСО Д '!$E$25</f>
        <v>767</v>
      </c>
      <c r="F16" s="9">
        <f>'[10] РСО Д '!$E$25</f>
        <v>394</v>
      </c>
      <c r="G16" s="1" t="s">
        <v>9</v>
      </c>
      <c r="H16" s="1" t="s">
        <v>9</v>
      </c>
      <c r="I16" s="1">
        <v>0</v>
      </c>
      <c r="J16" s="1">
        <v>0</v>
      </c>
      <c r="K16" s="1" t="s">
        <v>9</v>
      </c>
      <c r="L16" s="1" t="s">
        <v>9</v>
      </c>
    </row>
    <row r="17" spans="1:33" ht="15.75" x14ac:dyDescent="0.25">
      <c r="A17" s="11">
        <v>8</v>
      </c>
      <c r="B17" s="14" t="s">
        <v>32</v>
      </c>
      <c r="C17" s="1">
        <f>[7]Свод!$O$12</f>
        <v>13655.277999999991</v>
      </c>
      <c r="D17" s="1">
        <f>[8]Свод!$O$13</f>
        <v>18354.376999999979</v>
      </c>
      <c r="E17" s="9">
        <f>'[9] РСО Д '!$E$28</f>
        <v>476</v>
      </c>
      <c r="F17" s="9">
        <f>'[10] РСО Д '!$E$28</f>
        <v>256</v>
      </c>
      <c r="G17" s="1" t="s">
        <v>9</v>
      </c>
      <c r="H17" s="1" t="s">
        <v>9</v>
      </c>
      <c r="I17" s="1">
        <f>'[1]01.01.25'!$D$27</f>
        <v>7.6</v>
      </c>
      <c r="J17" s="1">
        <f>'[2]01.01.26'!$D$24</f>
        <v>0</v>
      </c>
      <c r="K17" s="1" t="s">
        <v>9</v>
      </c>
      <c r="L17" s="1" t="s">
        <v>9</v>
      </c>
    </row>
    <row r="18" spans="1:33" ht="15.75" x14ac:dyDescent="0.25">
      <c r="A18" s="11">
        <v>9</v>
      </c>
      <c r="B18" s="14" t="s">
        <v>36</v>
      </c>
      <c r="C18" s="1">
        <f>[7]Свод!$O$13</f>
        <v>2253.5999999999995</v>
      </c>
      <c r="D18" s="1">
        <f>[8]Свод!$O$14</f>
        <v>3152.9999999999991</v>
      </c>
      <c r="E18" s="9">
        <f>'[9] РСО Д '!$E$32</f>
        <v>13</v>
      </c>
      <c r="F18" s="9">
        <f>'[10] РСО Д '!$E$33</f>
        <v>67</v>
      </c>
      <c r="G18" s="1" t="s">
        <v>9</v>
      </c>
      <c r="H18" s="1" t="s">
        <v>9</v>
      </c>
      <c r="I18" s="1">
        <v>0</v>
      </c>
      <c r="J18" s="1">
        <v>0</v>
      </c>
      <c r="K18" s="1" t="s">
        <v>9</v>
      </c>
      <c r="L18" s="1" t="s">
        <v>9</v>
      </c>
    </row>
    <row r="19" spans="1:33" ht="15.75" x14ac:dyDescent="0.25">
      <c r="A19" s="11">
        <v>10</v>
      </c>
      <c r="B19" s="14" t="s">
        <v>34</v>
      </c>
      <c r="C19" s="1">
        <f>[7]Свод!$O$14</f>
        <v>2087.1000000000004</v>
      </c>
      <c r="D19" s="1">
        <f>[8]Свод!$O$15</f>
        <v>4340.99</v>
      </c>
      <c r="E19" s="9">
        <f>'[9] РСО Д '!$E$29</f>
        <v>170</v>
      </c>
      <c r="F19" s="9">
        <f>'[10] РСО Д '!$E$29</f>
        <v>439</v>
      </c>
      <c r="G19" s="1" t="s">
        <v>9</v>
      </c>
      <c r="H19" s="1" t="s">
        <v>9</v>
      </c>
      <c r="I19" s="9">
        <v>0</v>
      </c>
      <c r="J19" s="9">
        <v>0</v>
      </c>
      <c r="K19" s="1" t="s">
        <v>9</v>
      </c>
      <c r="L19" s="1" t="s">
        <v>9</v>
      </c>
    </row>
    <row r="20" spans="1:33" ht="17.25" customHeight="1" x14ac:dyDescent="0.25">
      <c r="A20" s="11">
        <v>11</v>
      </c>
      <c r="B20" s="15" t="s">
        <v>20</v>
      </c>
      <c r="C20" s="1">
        <f>[7]Свод!$O$15</f>
        <v>1451.3000000000002</v>
      </c>
      <c r="D20" s="1">
        <f>[8]Свод!$O$16</f>
        <v>1451.3000000000002</v>
      </c>
      <c r="E20" s="1" t="s">
        <v>21</v>
      </c>
      <c r="F20" s="1" t="s">
        <v>21</v>
      </c>
      <c r="G20" s="1" t="s">
        <v>9</v>
      </c>
      <c r="H20" s="1" t="s">
        <v>9</v>
      </c>
      <c r="I20" s="1" t="s">
        <v>9</v>
      </c>
      <c r="J20" s="1" t="s">
        <v>9</v>
      </c>
      <c r="K20" s="1" t="s">
        <v>9</v>
      </c>
      <c r="L20" s="1" t="s">
        <v>9</v>
      </c>
    </row>
    <row r="21" spans="1:33" ht="17.25" customHeight="1" x14ac:dyDescent="0.25">
      <c r="A21" s="11">
        <v>12</v>
      </c>
      <c r="B21" s="15" t="s">
        <v>37</v>
      </c>
      <c r="C21" s="1" t="s">
        <v>9</v>
      </c>
      <c r="D21" s="1" t="s">
        <v>39</v>
      </c>
      <c r="E21" s="1" t="s">
        <v>21</v>
      </c>
      <c r="F21" s="1">
        <f>'[10] РСО Д '!$E$31</f>
        <v>29</v>
      </c>
      <c r="G21" s="1" t="s">
        <v>9</v>
      </c>
      <c r="H21" s="1" t="s">
        <v>9</v>
      </c>
      <c r="I21" s="1" t="s">
        <v>9</v>
      </c>
      <c r="J21" s="1" t="s">
        <v>9</v>
      </c>
      <c r="K21" s="1" t="s">
        <v>9</v>
      </c>
      <c r="L21" s="1" t="s">
        <v>9</v>
      </c>
    </row>
    <row r="22" spans="1:33" ht="15.75" x14ac:dyDescent="0.25">
      <c r="A22" s="11">
        <v>13</v>
      </c>
      <c r="B22" s="14" t="s">
        <v>26</v>
      </c>
      <c r="C22" s="1">
        <f>[7]Свод!$O$16</f>
        <v>3975.7000000000016</v>
      </c>
      <c r="D22" s="1">
        <f>[8]Свод!$O$17</f>
        <v>3975.7000000000016</v>
      </c>
      <c r="E22" s="9">
        <f>'[9] РСО Д '!$E$19</f>
        <v>66</v>
      </c>
      <c r="F22" s="9">
        <f>'[10] РСО Д '!$E$19</f>
        <v>66</v>
      </c>
      <c r="G22" s="1" t="s">
        <v>9</v>
      </c>
      <c r="H22" s="1" t="s">
        <v>9</v>
      </c>
      <c r="I22" s="1">
        <v>0</v>
      </c>
      <c r="J22" s="1">
        <v>0</v>
      </c>
      <c r="K22" s="1" t="s">
        <v>9</v>
      </c>
      <c r="L22" s="1" t="s">
        <v>9</v>
      </c>
    </row>
    <row r="23" spans="1:33" ht="15.75" x14ac:dyDescent="0.25">
      <c r="A23" s="11">
        <v>14</v>
      </c>
      <c r="B23" s="14" t="s">
        <v>22</v>
      </c>
      <c r="C23" s="1">
        <f>[7]Свод!$O$17</f>
        <v>31205.530829999996</v>
      </c>
      <c r="D23" s="1">
        <f>[8]Свод!$O$18</f>
        <v>30238.637249999996</v>
      </c>
      <c r="E23" s="9">
        <f>'[9] РСО Д '!$E$26</f>
        <v>52645</v>
      </c>
      <c r="F23" s="9">
        <f>'[10] РСО Д '!$E$26</f>
        <v>52572</v>
      </c>
      <c r="G23" s="1" t="s">
        <v>9</v>
      </c>
      <c r="H23" s="1" t="s">
        <v>9</v>
      </c>
      <c r="I23" s="1">
        <f>'[1]01.01.25'!$D$39</f>
        <v>0</v>
      </c>
      <c r="J23" s="1">
        <f>'[2]01.01.26'!$D$42</f>
        <v>0</v>
      </c>
      <c r="K23" s="1" t="s">
        <v>9</v>
      </c>
      <c r="L23" s="1" t="s">
        <v>9</v>
      </c>
    </row>
    <row r="24" spans="1:33" ht="18" customHeight="1" x14ac:dyDescent="0.25">
      <c r="A24" s="11">
        <v>15</v>
      </c>
      <c r="B24" s="14" t="s">
        <v>18</v>
      </c>
      <c r="C24" s="1">
        <f>[7]Свод!$O$18</f>
        <v>1743.7</v>
      </c>
      <c r="D24" s="1">
        <f>[8]Свод!$O$19</f>
        <v>1743.7</v>
      </c>
      <c r="E24" s="9">
        <f>'[9] РСО Д '!$E$34</f>
        <v>12132</v>
      </c>
      <c r="F24" s="9">
        <f>'[10] РСО Д '!$E$35</f>
        <v>12132</v>
      </c>
      <c r="G24" s="1" t="s">
        <v>9</v>
      </c>
      <c r="H24" s="1" t="s">
        <v>9</v>
      </c>
      <c r="I24" s="1">
        <f>'[1]01.01.25'!$D$36</f>
        <v>43.65</v>
      </c>
      <c r="J24" s="1">
        <f>'[2]01.01.26'!$D$39</f>
        <v>43.65</v>
      </c>
      <c r="K24" s="1" t="s">
        <v>9</v>
      </c>
      <c r="L24" s="1" t="s">
        <v>9</v>
      </c>
    </row>
    <row r="25" spans="1:33" ht="15.75" x14ac:dyDescent="0.25">
      <c r="A25" s="11">
        <v>16</v>
      </c>
      <c r="B25" s="14" t="s">
        <v>27</v>
      </c>
      <c r="C25" s="1">
        <f>[7]Свод!$O$19</f>
        <v>9250.7999999999993</v>
      </c>
      <c r="D25" s="1">
        <f>[8]Свод!$O$20</f>
        <v>9250.7999999999993</v>
      </c>
      <c r="E25" s="9">
        <f>'[9] РСО Д '!$E$24</f>
        <v>119</v>
      </c>
      <c r="F25" s="9">
        <f>'[10] РСО Д '!$E$24</f>
        <v>439</v>
      </c>
      <c r="G25" s="1" t="s">
        <v>9</v>
      </c>
      <c r="H25" s="1" t="s">
        <v>9</v>
      </c>
      <c r="I25" s="1">
        <f>'[1]01.01.25'!$D$21</f>
        <v>5.12</v>
      </c>
      <c r="J25" s="1">
        <f>'[2]01.01.26'!$D$33</f>
        <v>21.83</v>
      </c>
      <c r="K25" s="1" t="s">
        <v>9</v>
      </c>
      <c r="L25" s="1" t="s">
        <v>9</v>
      </c>
    </row>
    <row r="26" spans="1:33" ht="15.75" x14ac:dyDescent="0.25">
      <c r="A26" s="11">
        <v>17</v>
      </c>
      <c r="B26" s="14" t="s">
        <v>33</v>
      </c>
      <c r="C26" s="1">
        <f>[7]Свод!$O$20</f>
        <v>1079.5900000000001</v>
      </c>
      <c r="D26" s="1">
        <f>[8]Свод!$O$21</f>
        <v>1079.5900000000001</v>
      </c>
      <c r="E26" s="9">
        <f>'[9] РСО Д '!$E$30</f>
        <v>0</v>
      </c>
      <c r="F26" s="9">
        <f>0</f>
        <v>0</v>
      </c>
      <c r="G26" s="1" t="s">
        <v>9</v>
      </c>
      <c r="H26" s="1" t="s">
        <v>9</v>
      </c>
      <c r="I26" s="1" t="s">
        <v>9</v>
      </c>
      <c r="J26" s="1" t="s">
        <v>9</v>
      </c>
      <c r="K26" s="1" t="s">
        <v>9</v>
      </c>
      <c r="L26" s="1" t="s">
        <v>9</v>
      </c>
    </row>
    <row r="27" spans="1:33" ht="15.75" x14ac:dyDescent="0.25">
      <c r="A27" s="11">
        <v>18</v>
      </c>
      <c r="B27" s="14" t="s">
        <v>23</v>
      </c>
      <c r="C27" s="1">
        <f>[7]Свод!$O$21</f>
        <v>7325.1</v>
      </c>
      <c r="D27" s="1">
        <f>[8]Свод!$O$22</f>
        <v>7325.1</v>
      </c>
      <c r="E27" s="9">
        <f>'[9] РСО Д '!$E$18</f>
        <v>5968</v>
      </c>
      <c r="F27" s="9">
        <f>'[10] РСО Д '!$E$18</f>
        <v>5968</v>
      </c>
      <c r="G27" s="1" t="s">
        <v>9</v>
      </c>
      <c r="H27" s="1" t="s">
        <v>9</v>
      </c>
      <c r="I27" s="1">
        <v>0</v>
      </c>
      <c r="J27" s="1">
        <v>0</v>
      </c>
      <c r="K27" s="1" t="s">
        <v>9</v>
      </c>
      <c r="L27" s="1" t="s">
        <v>9</v>
      </c>
    </row>
    <row r="28" spans="1:33" ht="15.75" x14ac:dyDescent="0.25">
      <c r="A28" s="11">
        <v>19</v>
      </c>
      <c r="B28" s="14" t="s">
        <v>16</v>
      </c>
      <c r="C28" s="1">
        <f>[7]Свод!$O$22</f>
        <v>5464.92</v>
      </c>
      <c r="D28" s="1">
        <f>[8]Свод!$O$23</f>
        <v>5464.92</v>
      </c>
      <c r="E28" s="9">
        <f>'[9] РСО Д '!$E$22</f>
        <v>15889</v>
      </c>
      <c r="F28" s="9">
        <f>'[10] РСО Д '!$E$22</f>
        <v>15889</v>
      </c>
      <c r="G28" s="1" t="s">
        <v>9</v>
      </c>
      <c r="H28" s="1" t="s">
        <v>9</v>
      </c>
      <c r="I28" s="1" t="s">
        <v>9</v>
      </c>
      <c r="J28" s="1" t="s">
        <v>9</v>
      </c>
      <c r="K28" s="1" t="s">
        <v>9</v>
      </c>
      <c r="L28" s="1" t="s">
        <v>9</v>
      </c>
    </row>
    <row r="29" spans="1:33" ht="15.75" x14ac:dyDescent="0.25">
      <c r="A29" s="11"/>
      <c r="B29" s="16" t="s">
        <v>28</v>
      </c>
      <c r="C29" s="17">
        <f>SUM(C11:C28)</f>
        <v>130680.03882999996</v>
      </c>
      <c r="D29" s="17">
        <f>SUM(D11:D28)</f>
        <v>140727.90524999995</v>
      </c>
      <c r="E29" s="17">
        <f>SUM(E11:E28)+E7</f>
        <v>287811.72612999997</v>
      </c>
      <c r="F29" s="17">
        <f>SUM(F11:F28)+F7</f>
        <v>323665.39101999998</v>
      </c>
      <c r="G29" s="17">
        <f>SUM(G11:G28)+G7</f>
        <v>23019.63</v>
      </c>
      <c r="H29" s="17">
        <f>SUM(H11:H28)+H7</f>
        <v>21839.49</v>
      </c>
      <c r="I29" s="17">
        <f>SUM(I11:I28)</f>
        <v>87.68</v>
      </c>
      <c r="J29" s="17">
        <f>SUM(J11:J28)</f>
        <v>81.8</v>
      </c>
      <c r="K29" s="17">
        <f>SUM(K11:K28)+K7</f>
        <v>17995.5</v>
      </c>
      <c r="L29" s="17">
        <f>SUM(L11:L28)+L7</f>
        <v>17333.7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x14ac:dyDescent="0.25">
      <c r="A30" s="22"/>
      <c r="B30" s="18"/>
      <c r="C30" s="24"/>
      <c r="D30" s="19"/>
      <c r="E30" s="24"/>
      <c r="F30" s="12"/>
      <c r="G30" s="24"/>
      <c r="H30" s="19"/>
      <c r="I30" s="24"/>
      <c r="J30" s="19"/>
      <c r="K30" s="24"/>
      <c r="L30" s="19"/>
    </row>
    <row r="31" spans="1:33" ht="15.75" x14ac:dyDescent="0.25">
      <c r="A31" s="22"/>
      <c r="B31" s="18" t="s">
        <v>29</v>
      </c>
      <c r="C31" s="24"/>
      <c r="D31" s="19"/>
      <c r="E31" s="24"/>
      <c r="F31" s="19"/>
      <c r="G31" s="24"/>
      <c r="H31" s="19"/>
      <c r="I31" s="24"/>
      <c r="J31" s="19"/>
      <c r="K31" s="24"/>
      <c r="L31" s="19"/>
    </row>
    <row r="32" spans="1:33" ht="15.75" x14ac:dyDescent="0.25">
      <c r="A32" s="22"/>
      <c r="B32" s="3" t="s">
        <v>46</v>
      </c>
      <c r="C32" s="24"/>
      <c r="D32" s="19"/>
      <c r="E32" s="24"/>
      <c r="F32" s="19"/>
      <c r="G32" s="24"/>
      <c r="H32" s="19"/>
      <c r="I32" s="24"/>
      <c r="J32" s="19"/>
      <c r="K32" s="24"/>
      <c r="L32" s="19"/>
    </row>
    <row r="33" spans="1:13" ht="15.75" x14ac:dyDescent="0.25">
      <c r="A33" s="22"/>
      <c r="B33" s="3" t="s">
        <v>40</v>
      </c>
      <c r="C33" s="24"/>
      <c r="D33" s="19"/>
      <c r="E33" s="24"/>
      <c r="F33" s="19"/>
      <c r="G33" s="24"/>
      <c r="H33" s="19"/>
      <c r="I33" s="24"/>
      <c r="J33" s="19"/>
      <c r="K33" s="24"/>
      <c r="L33" s="19"/>
      <c r="M33" s="23"/>
    </row>
    <row r="34" spans="1:13" ht="15.75" x14ac:dyDescent="0.25">
      <c r="A34" s="22"/>
      <c r="B34" s="3" t="s">
        <v>47</v>
      </c>
      <c r="C34" s="24"/>
      <c r="D34" s="19"/>
      <c r="E34" s="24"/>
      <c r="F34" s="19"/>
      <c r="G34" s="24"/>
      <c r="H34" s="19"/>
      <c r="I34" s="24"/>
      <c r="J34" s="19"/>
      <c r="K34" s="24"/>
      <c r="L34" s="19"/>
      <c r="M34" s="23"/>
    </row>
    <row r="35" spans="1:13" ht="15.75" x14ac:dyDescent="0.25">
      <c r="A35" s="22"/>
      <c r="B35" s="3" t="s">
        <v>48</v>
      </c>
      <c r="C35" s="24"/>
      <c r="D35" s="19"/>
      <c r="E35" s="24"/>
      <c r="F35" s="19"/>
      <c r="G35" s="24"/>
      <c r="H35" s="19"/>
      <c r="I35" s="24"/>
      <c r="J35" s="19"/>
      <c r="K35" s="24"/>
      <c r="L35" s="19"/>
    </row>
    <row r="36" spans="1:13" ht="30.75" customHeight="1" x14ac:dyDescent="0.25">
      <c r="A36" s="22"/>
      <c r="B36" s="42" t="s">
        <v>41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23"/>
    </row>
    <row r="37" spans="1:13" ht="15.75" x14ac:dyDescent="0.25">
      <c r="A37" s="22"/>
      <c r="B37" s="3" t="s">
        <v>42</v>
      </c>
      <c r="C37" s="25"/>
      <c r="D37" s="27"/>
      <c r="E37" s="25"/>
      <c r="F37" s="27"/>
      <c r="G37" s="25"/>
      <c r="H37" s="27"/>
      <c r="I37" s="25"/>
      <c r="J37" s="27"/>
      <c r="K37" s="25"/>
      <c r="L37" s="27"/>
      <c r="M37" s="23"/>
    </row>
    <row r="38" spans="1:13" ht="15.75" x14ac:dyDescent="0.25">
      <c r="A38" s="22"/>
      <c r="B38" s="3" t="s">
        <v>43</v>
      </c>
      <c r="C38" s="24"/>
      <c r="D38" s="19"/>
      <c r="E38" s="24"/>
      <c r="F38" s="19"/>
      <c r="G38" s="24"/>
      <c r="H38" s="19"/>
      <c r="I38" s="24"/>
      <c r="J38" s="19"/>
      <c r="K38" s="24"/>
      <c r="L38" s="19"/>
      <c r="M38" s="23"/>
    </row>
    <row r="39" spans="1:13" ht="15.75" x14ac:dyDescent="0.25">
      <c r="A39" s="22"/>
      <c r="B39" s="3" t="s">
        <v>44</v>
      </c>
      <c r="C39" s="24"/>
      <c r="D39" s="19"/>
      <c r="E39" s="24"/>
      <c r="F39" s="19"/>
      <c r="G39" s="24"/>
      <c r="H39" s="19"/>
      <c r="I39" s="24"/>
      <c r="J39" s="19"/>
      <c r="K39" s="24"/>
      <c r="L39" s="19"/>
      <c r="M39" s="23"/>
    </row>
    <row r="40" spans="1:13" ht="15.75" x14ac:dyDescent="0.25">
      <c r="A40" s="22"/>
      <c r="B40" s="3" t="s">
        <v>45</v>
      </c>
      <c r="C40" s="24"/>
      <c r="D40" s="19"/>
      <c r="E40" s="24"/>
      <c r="F40" s="19"/>
      <c r="G40" s="24"/>
      <c r="H40" s="19"/>
      <c r="I40" s="24"/>
      <c r="J40" s="19"/>
      <c r="K40" s="24"/>
      <c r="L40" s="19"/>
      <c r="M40" s="23"/>
    </row>
    <row r="41" spans="1:13" ht="15.75" x14ac:dyDescent="0.25">
      <c r="A41" s="22"/>
      <c r="B41" s="23"/>
      <c r="C41" s="24"/>
      <c r="D41" s="19"/>
      <c r="E41" s="24"/>
      <c r="F41" s="19"/>
      <c r="G41" s="24"/>
      <c r="H41" s="19"/>
      <c r="I41" s="24"/>
      <c r="J41" s="19"/>
      <c r="K41" s="24"/>
      <c r="L41" s="19"/>
    </row>
    <row r="42" spans="1:13" ht="36" customHeight="1" x14ac:dyDescent="0.25">
      <c r="A42" s="2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3" ht="24.75" customHeight="1" x14ac:dyDescent="0.25">
      <c r="A43" s="2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3" ht="15.75" x14ac:dyDescent="0.25">
      <c r="A44" s="22"/>
      <c r="B44" s="23"/>
      <c r="C44" s="24"/>
      <c r="D44" s="19"/>
      <c r="E44" s="24"/>
      <c r="F44" s="19"/>
      <c r="G44" s="24"/>
      <c r="H44" s="19"/>
      <c r="I44" s="24"/>
      <c r="J44" s="19"/>
      <c r="K44" s="24"/>
      <c r="L44" s="19"/>
    </row>
    <row r="45" spans="1:13" ht="15.75" x14ac:dyDescent="0.25">
      <c r="A45" s="22"/>
      <c r="B45" s="23"/>
      <c r="C45" s="24"/>
      <c r="D45" s="19"/>
      <c r="E45" s="24"/>
      <c r="F45" s="19"/>
      <c r="G45" s="24"/>
      <c r="H45" s="19"/>
      <c r="I45" s="24"/>
      <c r="J45" s="19"/>
      <c r="K45" s="24"/>
      <c r="L45" s="19"/>
    </row>
    <row r="46" spans="1:13" ht="15.75" x14ac:dyDescent="0.25">
      <c r="A46" s="22"/>
      <c r="C46" s="24"/>
      <c r="D46" s="19"/>
      <c r="E46" s="24"/>
      <c r="F46" s="19"/>
      <c r="G46" s="24"/>
      <c r="H46" s="19"/>
      <c r="I46" s="24"/>
      <c r="J46" s="19"/>
      <c r="K46" s="24"/>
      <c r="L46" s="19"/>
    </row>
    <row r="47" spans="1:13" ht="15.75" x14ac:dyDescent="0.25">
      <c r="A47" s="22"/>
      <c r="C47" s="24"/>
      <c r="D47" s="19"/>
      <c r="E47" s="24"/>
      <c r="F47" s="19"/>
      <c r="G47" s="24"/>
      <c r="H47" s="19"/>
      <c r="I47" s="24"/>
      <c r="J47" s="19"/>
      <c r="K47" s="24"/>
      <c r="L47" s="19"/>
    </row>
    <row r="48" spans="1:13" ht="15.75" x14ac:dyDescent="0.25">
      <c r="A48" s="22"/>
      <c r="C48" s="24"/>
      <c r="D48" s="19"/>
      <c r="E48" s="24"/>
      <c r="F48" s="19"/>
      <c r="G48" s="24"/>
      <c r="H48" s="19"/>
      <c r="I48" s="24"/>
      <c r="J48" s="19"/>
      <c r="K48" s="24"/>
      <c r="L48" s="19"/>
    </row>
    <row r="49" spans="1:12" ht="15.75" x14ac:dyDescent="0.25">
      <c r="A49" s="22"/>
      <c r="C49" s="24"/>
      <c r="D49" s="19"/>
      <c r="E49" s="24"/>
      <c r="F49" s="19"/>
      <c r="G49" s="24"/>
      <c r="H49" s="19"/>
      <c r="I49" s="24"/>
      <c r="J49" s="19"/>
      <c r="K49" s="24"/>
      <c r="L49" s="19"/>
    </row>
    <row r="50" spans="1:12" ht="15.75" x14ac:dyDescent="0.25">
      <c r="A50" s="22"/>
      <c r="C50" s="24"/>
      <c r="D50" s="19"/>
      <c r="E50" s="24"/>
      <c r="F50" s="19"/>
      <c r="G50" s="24"/>
      <c r="H50" s="19"/>
      <c r="I50" s="24"/>
      <c r="J50" s="19"/>
      <c r="K50" s="24"/>
      <c r="L50" s="19"/>
    </row>
    <row r="51" spans="1:12" ht="15.75" x14ac:dyDescent="0.25">
      <c r="A51" s="22"/>
      <c r="C51" s="24"/>
      <c r="D51" s="19"/>
      <c r="E51" s="24"/>
      <c r="F51" s="19"/>
      <c r="G51" s="24"/>
      <c r="H51" s="19"/>
      <c r="I51" s="24"/>
      <c r="J51" s="19"/>
      <c r="K51" s="24"/>
      <c r="L51" s="19"/>
    </row>
    <row r="52" spans="1:12" ht="15.75" x14ac:dyDescent="0.25">
      <c r="A52" s="22"/>
      <c r="C52" s="24"/>
      <c r="D52" s="19"/>
      <c r="E52" s="24"/>
      <c r="F52" s="19"/>
      <c r="G52" s="24"/>
      <c r="H52" s="19"/>
      <c r="I52" s="24"/>
      <c r="J52" s="19"/>
      <c r="K52" s="24"/>
      <c r="L52" s="19"/>
    </row>
    <row r="53" spans="1:12" ht="15.75" x14ac:dyDescent="0.25">
      <c r="A53" s="22"/>
      <c r="C53" s="24"/>
      <c r="D53" s="19"/>
      <c r="E53" s="24"/>
      <c r="F53" s="19"/>
      <c r="G53" s="24"/>
      <c r="H53" s="19"/>
      <c r="I53" s="24"/>
      <c r="J53" s="19"/>
      <c r="K53" s="24"/>
      <c r="L53" s="19"/>
    </row>
    <row r="54" spans="1:12" ht="15.75" x14ac:dyDescent="0.25">
      <c r="A54" s="22"/>
      <c r="C54" s="24"/>
      <c r="D54" s="19"/>
      <c r="E54" s="24"/>
      <c r="F54" s="19"/>
      <c r="G54" s="24"/>
      <c r="H54" s="19"/>
      <c r="I54" s="24"/>
      <c r="J54" s="19"/>
      <c r="K54" s="24"/>
      <c r="L54" s="19"/>
    </row>
    <row r="57" spans="1:12" ht="15.75" x14ac:dyDescent="0.25">
      <c r="A57" s="22"/>
      <c r="C57" s="24"/>
      <c r="D57" s="19"/>
      <c r="E57" s="24"/>
      <c r="F57" s="19"/>
      <c r="G57" s="24"/>
      <c r="H57" s="19"/>
      <c r="I57" s="24"/>
      <c r="J57" s="19"/>
      <c r="K57" s="24"/>
      <c r="L57" s="19"/>
    </row>
    <row r="58" spans="1:12" ht="15.75" x14ac:dyDescent="0.25">
      <c r="A58" s="22"/>
      <c r="C58" s="24"/>
      <c r="D58" s="19"/>
      <c r="E58" s="24"/>
      <c r="F58" s="19"/>
      <c r="G58" s="24"/>
      <c r="H58" s="19"/>
      <c r="I58" s="24"/>
      <c r="J58" s="19"/>
      <c r="K58" s="24"/>
      <c r="L58" s="19"/>
    </row>
    <row r="59" spans="1:12" ht="15.75" x14ac:dyDescent="0.25">
      <c r="A59" s="22"/>
      <c r="C59" s="24"/>
      <c r="D59" s="19"/>
      <c r="E59" s="24"/>
      <c r="F59" s="19"/>
      <c r="G59" s="24"/>
      <c r="H59" s="19"/>
      <c r="I59" s="24"/>
      <c r="J59" s="19"/>
      <c r="K59" s="24"/>
      <c r="L59" s="19"/>
    </row>
    <row r="60" spans="1:12" ht="15.75" x14ac:dyDescent="0.25">
      <c r="A60" s="22"/>
      <c r="C60" s="24"/>
      <c r="D60" s="19"/>
      <c r="E60" s="24"/>
      <c r="F60" s="19"/>
      <c r="G60" s="24"/>
      <c r="H60" s="19"/>
      <c r="I60" s="24"/>
      <c r="J60" s="19"/>
      <c r="K60" s="24"/>
      <c r="L60" s="19"/>
    </row>
    <row r="61" spans="1:12" ht="15.75" x14ac:dyDescent="0.25">
      <c r="A61" s="22"/>
      <c r="C61" s="24"/>
      <c r="D61" s="19"/>
      <c r="E61" s="24"/>
      <c r="F61" s="19"/>
      <c r="G61" s="24"/>
      <c r="H61" s="19"/>
      <c r="I61" s="24"/>
      <c r="J61" s="19"/>
      <c r="K61" s="24"/>
      <c r="L61" s="19"/>
    </row>
    <row r="62" spans="1:12" ht="15.75" x14ac:dyDescent="0.25">
      <c r="A62" s="22"/>
      <c r="C62" s="24"/>
      <c r="D62" s="19"/>
      <c r="E62" s="24"/>
      <c r="F62" s="19"/>
      <c r="G62" s="24"/>
      <c r="H62" s="19"/>
      <c r="I62" s="24"/>
      <c r="J62" s="19"/>
      <c r="K62" s="24"/>
      <c r="L62" s="19"/>
    </row>
    <row r="63" spans="1:12" ht="15.75" x14ac:dyDescent="0.25">
      <c r="A63" s="22"/>
      <c r="C63" s="24"/>
      <c r="D63" s="19"/>
      <c r="E63" s="24"/>
      <c r="F63" s="19"/>
      <c r="G63" s="24"/>
      <c r="H63" s="19"/>
      <c r="I63" s="24"/>
      <c r="J63" s="19"/>
      <c r="K63" s="24"/>
      <c r="L63" s="19"/>
    </row>
    <row r="64" spans="1:12" ht="15.75" x14ac:dyDescent="0.25">
      <c r="A64" s="22"/>
      <c r="C64" s="24"/>
      <c r="D64" s="19"/>
      <c r="E64" s="24"/>
      <c r="F64" s="19"/>
      <c r="G64" s="24"/>
      <c r="H64" s="19"/>
      <c r="I64" s="24"/>
      <c r="J64" s="19"/>
      <c r="K64" s="24"/>
      <c r="L64" s="19"/>
    </row>
    <row r="65" spans="1:12" ht="15.75" x14ac:dyDescent="0.25">
      <c r="A65" s="22"/>
      <c r="C65" s="24"/>
      <c r="D65" s="19"/>
      <c r="E65" s="24"/>
      <c r="F65" s="19"/>
      <c r="G65" s="24"/>
      <c r="H65" s="19"/>
      <c r="I65" s="24"/>
      <c r="J65" s="19"/>
      <c r="K65" s="24"/>
      <c r="L65" s="19"/>
    </row>
    <row r="66" spans="1:12" ht="15.75" x14ac:dyDescent="0.25">
      <c r="A66" s="22"/>
      <c r="C66" s="24"/>
      <c r="D66" s="19"/>
      <c r="E66" s="24"/>
      <c r="F66" s="19"/>
      <c r="G66" s="24"/>
      <c r="H66" s="19"/>
      <c r="I66" s="24"/>
      <c r="J66" s="19"/>
      <c r="K66" s="24"/>
      <c r="L66" s="19"/>
    </row>
  </sheetData>
  <mergeCells count="13">
    <mergeCell ref="B36:L36"/>
    <mergeCell ref="B42:L42"/>
    <mergeCell ref="B43:L43"/>
    <mergeCell ref="A1:L1"/>
    <mergeCell ref="A3:A5"/>
    <mergeCell ref="B3:B5"/>
    <mergeCell ref="C3:D4"/>
    <mergeCell ref="E3:F4"/>
    <mergeCell ref="G3:J3"/>
    <mergeCell ref="K3:L3"/>
    <mergeCell ref="G4:H4"/>
    <mergeCell ref="I4:J4"/>
    <mergeCell ref="K4:L4"/>
  </mergeCells>
  <pageMargins left="0.27" right="0" top="0" bottom="0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7"/>
  <sheetViews>
    <sheetView view="pageBreakPreview" topLeftCell="A10" zoomScaleNormal="100" zoomScaleSheetLayoutView="100" workbookViewId="0">
      <selection activeCell="O14" sqref="O14"/>
    </sheetView>
  </sheetViews>
  <sheetFormatPr defaultRowHeight="15" x14ac:dyDescent="0.25"/>
  <cols>
    <col min="1" max="1" width="7.42578125" style="3" customWidth="1"/>
    <col min="2" max="2" width="33.85546875" style="3" customWidth="1"/>
    <col min="3" max="3" width="12.7109375" style="23" customWidth="1"/>
    <col min="4" max="4" width="14" style="3" customWidth="1"/>
    <col min="5" max="5" width="15.7109375" style="23" customWidth="1"/>
    <col min="6" max="6" width="15.7109375" style="3" customWidth="1"/>
    <col min="7" max="7" width="12.7109375" style="23" customWidth="1"/>
    <col min="8" max="8" width="11.7109375" style="3" customWidth="1"/>
    <col min="9" max="9" width="11.7109375" style="23" customWidth="1"/>
    <col min="10" max="10" width="13.42578125" style="3" customWidth="1"/>
    <col min="11" max="11" width="13.5703125" style="23" customWidth="1"/>
    <col min="12" max="12" width="13.5703125" style="3" customWidth="1"/>
    <col min="13" max="13" width="12.140625" style="3" customWidth="1"/>
    <col min="14" max="14" width="10" style="3" customWidth="1"/>
    <col min="15" max="15" width="10.42578125" style="3" customWidth="1"/>
    <col min="16" max="17" width="9.140625" style="3"/>
    <col min="18" max="18" width="10.42578125" style="3" customWidth="1"/>
    <col min="19" max="19" width="10.140625" style="3" bestFit="1" customWidth="1"/>
    <col min="20" max="20" width="9.140625" style="3"/>
    <col min="21" max="21" width="11.28515625" style="3" bestFit="1" customWidth="1"/>
    <col min="22" max="27" width="9.140625" style="3"/>
    <col min="28" max="28" width="12.85546875" style="3" customWidth="1"/>
    <col min="29" max="29" width="12.5703125" style="3" customWidth="1"/>
    <col min="30" max="16384" width="9.140625" style="3"/>
  </cols>
  <sheetData>
    <row r="1" spans="1:12" ht="30.7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5">
      <c r="K2" s="26"/>
      <c r="L2" s="4" t="s">
        <v>0</v>
      </c>
    </row>
    <row r="3" spans="1:12" ht="51" customHeight="1" x14ac:dyDescent="0.25">
      <c r="A3" s="45" t="s">
        <v>1</v>
      </c>
      <c r="B3" s="45" t="s">
        <v>2</v>
      </c>
      <c r="C3" s="46" t="s">
        <v>3</v>
      </c>
      <c r="D3" s="47"/>
      <c r="E3" s="46" t="s">
        <v>4</v>
      </c>
      <c r="F3" s="47"/>
      <c r="G3" s="50" t="s">
        <v>35</v>
      </c>
      <c r="H3" s="51"/>
      <c r="I3" s="51"/>
      <c r="J3" s="52"/>
      <c r="K3" s="45" t="s">
        <v>5</v>
      </c>
      <c r="L3" s="45"/>
    </row>
    <row r="4" spans="1:12" ht="72" customHeight="1" x14ac:dyDescent="0.25">
      <c r="A4" s="45"/>
      <c r="B4" s="45"/>
      <c r="C4" s="48"/>
      <c r="D4" s="49"/>
      <c r="E4" s="48"/>
      <c r="F4" s="49"/>
      <c r="G4" s="50" t="s">
        <v>6</v>
      </c>
      <c r="H4" s="52"/>
      <c r="I4" s="50" t="s">
        <v>7</v>
      </c>
      <c r="J4" s="52"/>
      <c r="K4" s="45" t="s">
        <v>6</v>
      </c>
      <c r="L4" s="45"/>
    </row>
    <row r="5" spans="1:12" ht="15" customHeight="1" x14ac:dyDescent="0.25">
      <c r="A5" s="45"/>
      <c r="B5" s="45"/>
      <c r="C5" s="5">
        <v>46023</v>
      </c>
      <c r="D5" s="5">
        <v>46054</v>
      </c>
      <c r="E5" s="5">
        <f>C5</f>
        <v>46023</v>
      </c>
      <c r="F5" s="5">
        <f>D5</f>
        <v>46054</v>
      </c>
      <c r="G5" s="5">
        <f>C5</f>
        <v>46023</v>
      </c>
      <c r="H5" s="5">
        <f>D5</f>
        <v>46054</v>
      </c>
      <c r="I5" s="5">
        <f>C5</f>
        <v>46023</v>
      </c>
      <c r="J5" s="5">
        <f>D5</f>
        <v>46054</v>
      </c>
      <c r="K5" s="5">
        <f>E5</f>
        <v>46023</v>
      </c>
      <c r="L5" s="5">
        <f>F5</f>
        <v>46054</v>
      </c>
    </row>
    <row r="6" spans="1:12" ht="15.75" customHeight="1" x14ac:dyDescent="0.25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1">
        <v>6</v>
      </c>
      <c r="G6" s="6">
        <v>7</v>
      </c>
      <c r="H6" s="6">
        <v>8</v>
      </c>
      <c r="I6" s="31">
        <v>9</v>
      </c>
      <c r="J6" s="31">
        <v>10</v>
      </c>
      <c r="K6" s="31">
        <v>11</v>
      </c>
      <c r="L6" s="31">
        <v>12</v>
      </c>
    </row>
    <row r="7" spans="1:12" ht="15.75" x14ac:dyDescent="0.25">
      <c r="A7" s="7">
        <v>1</v>
      </c>
      <c r="B7" s="8" t="s">
        <v>8</v>
      </c>
      <c r="C7" s="1" t="s">
        <v>9</v>
      </c>
      <c r="D7" s="1" t="s">
        <v>9</v>
      </c>
      <c r="E7" s="1">
        <f>'01.01.2026'!F7</f>
        <v>233670.39101999998</v>
      </c>
      <c r="F7" s="1">
        <f>F8+F10+F9</f>
        <v>243850.34823999999</v>
      </c>
      <c r="G7" s="20">
        <f>'01.01.2026'!H7</f>
        <v>21839.49</v>
      </c>
      <c r="H7" s="20">
        <f>'[11]01.02.26'!$D$6</f>
        <v>23694.85</v>
      </c>
      <c r="I7" s="1" t="str">
        <f>'01.01.2026'!J7</f>
        <v>Х</v>
      </c>
      <c r="J7" s="1" t="s">
        <v>9</v>
      </c>
      <c r="K7" s="9">
        <f>'01.01.2026'!L7</f>
        <v>17333.7</v>
      </c>
      <c r="L7" s="9">
        <v>18761.900000000001</v>
      </c>
    </row>
    <row r="8" spans="1:12" ht="17.25" customHeight="1" x14ac:dyDescent="0.25">
      <c r="A8" s="11" t="s">
        <v>10</v>
      </c>
      <c r="B8" s="2" t="s">
        <v>11</v>
      </c>
      <c r="C8" s="1" t="s">
        <v>9</v>
      </c>
      <c r="D8" s="1" t="s">
        <v>9</v>
      </c>
      <c r="E8" s="1">
        <f>'01.01.2026'!F8</f>
        <v>5110.6539299999995</v>
      </c>
      <c r="F8" s="9">
        <f>5410280.44/1000</f>
        <v>5410.2804400000005</v>
      </c>
      <c r="G8" s="1" t="s">
        <v>9</v>
      </c>
      <c r="H8" s="1" t="s">
        <v>9</v>
      </c>
      <c r="I8" s="1" t="str">
        <f>'01.01.2026'!J8</f>
        <v>Х</v>
      </c>
      <c r="J8" s="1" t="s">
        <v>9</v>
      </c>
      <c r="K8" s="1" t="s">
        <v>9</v>
      </c>
      <c r="L8" s="1" t="s">
        <v>9</v>
      </c>
    </row>
    <row r="9" spans="1:12" ht="32.25" customHeight="1" x14ac:dyDescent="0.25">
      <c r="A9" s="11" t="s">
        <v>12</v>
      </c>
      <c r="B9" s="21" t="s">
        <v>13</v>
      </c>
      <c r="C9" s="1" t="s">
        <v>9</v>
      </c>
      <c r="D9" s="1" t="s">
        <v>9</v>
      </c>
      <c r="E9" s="1">
        <f>'01.01.2026'!F9</f>
        <v>228407.24440999998</v>
      </c>
      <c r="F9" s="1">
        <f>[12]Лист_1!$I$320/1000</f>
        <v>238228.98634999999</v>
      </c>
      <c r="G9" s="1" t="s">
        <v>9</v>
      </c>
      <c r="H9" s="1" t="s">
        <v>9</v>
      </c>
      <c r="I9" s="1" t="str">
        <f>'01.01.2026'!J9</f>
        <v>Х</v>
      </c>
      <c r="J9" s="1" t="s">
        <v>9</v>
      </c>
      <c r="K9" s="1" t="s">
        <v>9</v>
      </c>
      <c r="L9" s="1" t="s">
        <v>9</v>
      </c>
    </row>
    <row r="10" spans="1:12" ht="15.75" x14ac:dyDescent="0.25">
      <c r="A10" s="11" t="s">
        <v>14</v>
      </c>
      <c r="B10" s="13" t="s">
        <v>15</v>
      </c>
      <c r="C10" s="1" t="s">
        <v>9</v>
      </c>
      <c r="D10" s="1" t="s">
        <v>9</v>
      </c>
      <c r="E10" s="1">
        <f>'01.01.2026'!F10</f>
        <v>152.49268000000001</v>
      </c>
      <c r="F10" s="9">
        <f>211081.45/1000</f>
        <v>211.08145000000002</v>
      </c>
      <c r="G10" s="1" t="s">
        <v>9</v>
      </c>
      <c r="H10" s="1" t="s">
        <v>9</v>
      </c>
      <c r="I10" s="1" t="str">
        <f>'01.01.2026'!J10</f>
        <v>Х</v>
      </c>
      <c r="J10" s="1" t="s">
        <v>9</v>
      </c>
      <c r="K10" s="1" t="s">
        <v>9</v>
      </c>
      <c r="L10" s="1" t="s">
        <v>9</v>
      </c>
    </row>
    <row r="11" spans="1:12" ht="31.5" x14ac:dyDescent="0.25">
      <c r="A11" s="11">
        <v>2</v>
      </c>
      <c r="B11" s="14" t="s">
        <v>19</v>
      </c>
      <c r="C11" s="1">
        <f>'01.01.2026'!D11</f>
        <v>17636.499999999978</v>
      </c>
      <c r="D11" s="1">
        <f>[13]Свод!$D$7</f>
        <v>15296.999999999976</v>
      </c>
      <c r="E11" s="1">
        <f>'01.01.2026'!F11</f>
        <v>786</v>
      </c>
      <c r="F11" s="1">
        <f>'[14] РСО Д '!$E$33</f>
        <v>426.82321000000002</v>
      </c>
      <c r="G11" s="1" t="s">
        <v>9</v>
      </c>
      <c r="H11" s="1" t="s">
        <v>9</v>
      </c>
      <c r="I11" s="1">
        <f>'01.01.2026'!J11</f>
        <v>11.56</v>
      </c>
      <c r="J11" s="1">
        <f>'[11]01.02.26'!$D$9</f>
        <v>0</v>
      </c>
      <c r="K11" s="1" t="s">
        <v>9</v>
      </c>
      <c r="L11" s="1" t="s">
        <v>9</v>
      </c>
    </row>
    <row r="12" spans="1:12" ht="15.75" x14ac:dyDescent="0.25">
      <c r="A12" s="11">
        <v>3</v>
      </c>
      <c r="B12" s="14" t="s">
        <v>38</v>
      </c>
      <c r="C12" s="1">
        <f>'01.01.2026'!D12</f>
        <v>779.0999999999998</v>
      </c>
      <c r="D12" s="1">
        <f>[13]Свод!$D$8</f>
        <v>3551.4</v>
      </c>
      <c r="E12" s="1">
        <f>'01.01.2026'!F12</f>
        <v>21</v>
      </c>
      <c r="F12" s="1">
        <f>'[14] РСО Д '!$E$29</f>
        <v>195.79426000000001</v>
      </c>
      <c r="G12" s="1" t="s">
        <v>9</v>
      </c>
      <c r="H12" s="1" t="s">
        <v>9</v>
      </c>
      <c r="I12" s="1" t="str">
        <f>'01.01.2026'!J12</f>
        <v>Х</v>
      </c>
      <c r="J12" s="1">
        <f>'[11]01.02.26'!$D$21</f>
        <v>14.49</v>
      </c>
      <c r="K12" s="1" t="s">
        <v>9</v>
      </c>
      <c r="L12" s="1" t="s">
        <v>9</v>
      </c>
    </row>
    <row r="13" spans="1:12" ht="15.75" x14ac:dyDescent="0.25">
      <c r="A13" s="11">
        <v>4</v>
      </c>
      <c r="B13" s="14" t="s">
        <v>24</v>
      </c>
      <c r="C13" s="1">
        <f>'01.01.2026'!D13</f>
        <v>8652.8999999999869</v>
      </c>
      <c r="D13" s="1">
        <f>[13]Свод!$D$9</f>
        <v>8884.6999999999862</v>
      </c>
      <c r="E13" s="1">
        <f>'01.01.2026'!F13</f>
        <v>105</v>
      </c>
      <c r="F13" s="9">
        <f>'[14] РСО Д '!$E$21</f>
        <v>29.816490000000002</v>
      </c>
      <c r="G13" s="1" t="s">
        <v>9</v>
      </c>
      <c r="H13" s="1" t="s">
        <v>9</v>
      </c>
      <c r="I13" s="1">
        <f>'01.01.2026'!J13</f>
        <v>1.5</v>
      </c>
      <c r="J13" s="1">
        <f>'[11]01.02.26'!$D$15</f>
        <v>0</v>
      </c>
      <c r="K13" s="1" t="s">
        <v>9</v>
      </c>
      <c r="L13" s="1" t="s">
        <v>9</v>
      </c>
    </row>
    <row r="14" spans="1:12" ht="15.75" x14ac:dyDescent="0.25">
      <c r="A14" s="11">
        <v>5</v>
      </c>
      <c r="B14" s="14" t="s">
        <v>17</v>
      </c>
      <c r="C14" s="1">
        <f>'01.01.2026'!D14</f>
        <v>835.20000000000164</v>
      </c>
      <c r="D14" s="1">
        <f>[13]Свод!$D$10</f>
        <v>1000.0000000000016</v>
      </c>
      <c r="E14" s="1">
        <f>'01.01.2026'!F14</f>
        <v>490</v>
      </c>
      <c r="F14" s="9">
        <f>'[14] РСО Д '!$E$23</f>
        <v>609.18118000000004</v>
      </c>
      <c r="G14" s="1" t="s">
        <v>9</v>
      </c>
      <c r="H14" s="1" t="s">
        <v>9</v>
      </c>
      <c r="I14" s="1">
        <f>'01.01.2026'!J14</f>
        <v>0</v>
      </c>
      <c r="J14" s="1">
        <v>0</v>
      </c>
      <c r="K14" s="1" t="s">
        <v>9</v>
      </c>
      <c r="L14" s="1" t="s">
        <v>9</v>
      </c>
    </row>
    <row r="15" spans="1:12" ht="15.75" x14ac:dyDescent="0.25">
      <c r="A15" s="11">
        <v>6</v>
      </c>
      <c r="B15" s="14" t="s">
        <v>25</v>
      </c>
      <c r="C15" s="1">
        <f>'01.01.2026'!D15</f>
        <v>15764.590999999991</v>
      </c>
      <c r="D15" s="1">
        <f>[13]Свод!$D$11</f>
        <v>16072.590999999991</v>
      </c>
      <c r="E15" s="1">
        <f>'01.01.2026'!F15</f>
        <v>342</v>
      </c>
      <c r="F15" s="9">
        <f>'[14] РСО Д '!$E$20</f>
        <v>245.76710999999997</v>
      </c>
      <c r="G15" s="1" t="s">
        <v>9</v>
      </c>
      <c r="H15" s="1" t="s">
        <v>9</v>
      </c>
      <c r="I15" s="1">
        <f>'01.01.2026'!J15</f>
        <v>3.26</v>
      </c>
      <c r="J15" s="1">
        <f>'[11]01.02.26'!$D$18</f>
        <v>1.69</v>
      </c>
      <c r="K15" s="1" t="s">
        <v>9</v>
      </c>
      <c r="L15" s="1" t="s">
        <v>9</v>
      </c>
    </row>
    <row r="16" spans="1:12" ht="15.75" x14ac:dyDescent="0.25">
      <c r="A16" s="11">
        <v>7</v>
      </c>
      <c r="B16" s="14" t="s">
        <v>30</v>
      </c>
      <c r="C16" s="1">
        <f>'01.01.2026'!D16</f>
        <v>10681.500000000004</v>
      </c>
      <c r="D16" s="1">
        <f>[13]Свод!$D$12</f>
        <v>10672.500000000004</v>
      </c>
      <c r="E16" s="1">
        <f>'01.01.2026'!F16</f>
        <v>394</v>
      </c>
      <c r="F16" s="9">
        <f>'[14] РСО Д '!$E$25</f>
        <v>403.13526000000002</v>
      </c>
      <c r="G16" s="1" t="s">
        <v>9</v>
      </c>
      <c r="H16" s="1" t="s">
        <v>9</v>
      </c>
      <c r="I16" s="1">
        <f>'01.01.2026'!J16</f>
        <v>0</v>
      </c>
      <c r="J16" s="1">
        <v>0</v>
      </c>
      <c r="K16" s="1" t="s">
        <v>9</v>
      </c>
      <c r="L16" s="1" t="s">
        <v>9</v>
      </c>
    </row>
    <row r="17" spans="1:33" ht="15.75" x14ac:dyDescent="0.25">
      <c r="A17" s="11">
        <v>8</v>
      </c>
      <c r="B17" s="14" t="s">
        <v>32</v>
      </c>
      <c r="C17" s="1">
        <f>'01.01.2026'!D17</f>
        <v>18354.376999999979</v>
      </c>
      <c r="D17" s="1">
        <f>[13]Свод!$D$13</f>
        <v>19514.867529999978</v>
      </c>
      <c r="E17" s="1">
        <f>'01.01.2026'!F17</f>
        <v>256</v>
      </c>
      <c r="F17" s="9">
        <f>'[14] РСО Д '!$E$27</f>
        <v>133.06535</v>
      </c>
      <c r="G17" s="1" t="s">
        <v>9</v>
      </c>
      <c r="H17" s="1" t="s">
        <v>9</v>
      </c>
      <c r="I17" s="1">
        <f>'01.01.2026'!J17</f>
        <v>0</v>
      </c>
      <c r="J17" s="1">
        <f>'[11]01.02.26'!$D$24</f>
        <v>5.22</v>
      </c>
      <c r="K17" s="1" t="s">
        <v>9</v>
      </c>
      <c r="L17" s="1" t="s">
        <v>9</v>
      </c>
    </row>
    <row r="18" spans="1:33" ht="15.75" x14ac:dyDescent="0.25">
      <c r="A18" s="11">
        <v>9</v>
      </c>
      <c r="B18" s="14" t="s">
        <v>36</v>
      </c>
      <c r="C18" s="1">
        <f>'01.01.2026'!D18</f>
        <v>3152.9999999999991</v>
      </c>
      <c r="D18" s="1">
        <f>[13]Свод!$D$14</f>
        <v>3448.2999999999993</v>
      </c>
      <c r="E18" s="1">
        <f>'01.01.2026'!F18</f>
        <v>67</v>
      </c>
      <c r="F18" s="9">
        <f>'[14] РСО Д '!$E$32</f>
        <v>67.731390000000005</v>
      </c>
      <c r="G18" s="1" t="s">
        <v>9</v>
      </c>
      <c r="H18" s="1" t="s">
        <v>9</v>
      </c>
      <c r="I18" s="1">
        <f>'01.01.2026'!J18</f>
        <v>0</v>
      </c>
      <c r="J18" s="1">
        <v>0</v>
      </c>
      <c r="K18" s="1" t="s">
        <v>9</v>
      </c>
      <c r="L18" s="1" t="s">
        <v>9</v>
      </c>
    </row>
    <row r="19" spans="1:33" ht="15.75" x14ac:dyDescent="0.25">
      <c r="A19" s="11">
        <v>10</v>
      </c>
      <c r="B19" s="14" t="s">
        <v>34</v>
      </c>
      <c r="C19" s="1">
        <f>'01.01.2026'!D19</f>
        <v>4340.99</v>
      </c>
      <c r="D19" s="1">
        <f>[13]Свод!$D$15</f>
        <v>4642.3899999999994</v>
      </c>
      <c r="E19" s="1">
        <f>'01.01.2026'!F19</f>
        <v>439</v>
      </c>
      <c r="F19" s="9">
        <f>'[14] РСО Д '!$E$28</f>
        <v>4.2933999999999992</v>
      </c>
      <c r="G19" s="1" t="s">
        <v>9</v>
      </c>
      <c r="H19" s="1" t="s">
        <v>9</v>
      </c>
      <c r="I19" s="1">
        <f>'01.01.2026'!J19</f>
        <v>0</v>
      </c>
      <c r="J19" s="9">
        <v>0</v>
      </c>
      <c r="K19" s="1" t="s">
        <v>9</v>
      </c>
      <c r="L19" s="1" t="s">
        <v>9</v>
      </c>
    </row>
    <row r="20" spans="1:33" ht="17.25" customHeight="1" x14ac:dyDescent="0.25">
      <c r="A20" s="11">
        <v>11</v>
      </c>
      <c r="B20" s="15" t="s">
        <v>20</v>
      </c>
      <c r="C20" s="1">
        <f>'01.01.2026'!D20</f>
        <v>1451.3000000000002</v>
      </c>
      <c r="D20" s="1">
        <f>[13]Свод!$D$16</f>
        <v>1451.3000000000002</v>
      </c>
      <c r="E20" s="1" t="str">
        <f>'01.01.2026'!F20</f>
        <v xml:space="preserve"> Х</v>
      </c>
      <c r="F20" s="1" t="s">
        <v>21</v>
      </c>
      <c r="G20" s="1" t="s">
        <v>9</v>
      </c>
      <c r="H20" s="1" t="s">
        <v>9</v>
      </c>
      <c r="I20" s="1" t="str">
        <f>'01.01.2026'!J20</f>
        <v>Х</v>
      </c>
      <c r="J20" s="1" t="s">
        <v>9</v>
      </c>
      <c r="K20" s="1" t="s">
        <v>9</v>
      </c>
      <c r="L20" s="1" t="s">
        <v>9</v>
      </c>
    </row>
    <row r="21" spans="1:33" ht="17.25" customHeight="1" x14ac:dyDescent="0.25">
      <c r="A21" s="11">
        <v>12</v>
      </c>
      <c r="B21" s="15" t="s">
        <v>37</v>
      </c>
      <c r="C21" s="1" t="str">
        <f>'01.01.2026'!D21</f>
        <v>-</v>
      </c>
      <c r="D21" s="1" t="s">
        <v>39</v>
      </c>
      <c r="E21" s="1">
        <f>'01.01.2026'!F21</f>
        <v>29</v>
      </c>
      <c r="F21" s="1">
        <f>'[14] РСО Д '!$E$30</f>
        <v>6.7886499999999996</v>
      </c>
      <c r="G21" s="1" t="s">
        <v>9</v>
      </c>
      <c r="H21" s="1" t="s">
        <v>9</v>
      </c>
      <c r="I21" s="1" t="str">
        <f>'01.01.2026'!J21</f>
        <v>Х</v>
      </c>
      <c r="J21" s="1" t="s">
        <v>9</v>
      </c>
      <c r="K21" s="1" t="s">
        <v>9</v>
      </c>
      <c r="L21" s="1" t="s">
        <v>9</v>
      </c>
    </row>
    <row r="22" spans="1:33" ht="15.75" x14ac:dyDescent="0.25">
      <c r="A22" s="11">
        <v>13</v>
      </c>
      <c r="B22" s="14" t="s">
        <v>26</v>
      </c>
      <c r="C22" s="1">
        <f>'01.01.2026'!D22</f>
        <v>3975.7000000000016</v>
      </c>
      <c r="D22" s="1">
        <f>[13]Свод!$D$17</f>
        <v>3975.7000000000016</v>
      </c>
      <c r="E22" s="1">
        <f>'01.01.2026'!F22</f>
        <v>66</v>
      </c>
      <c r="F22" s="9">
        <f>'[14] РСО Д '!$E$19</f>
        <v>66.635369999999995</v>
      </c>
      <c r="G22" s="1" t="s">
        <v>9</v>
      </c>
      <c r="H22" s="1" t="s">
        <v>9</v>
      </c>
      <c r="I22" s="1">
        <f>'01.01.2026'!J22</f>
        <v>0</v>
      </c>
      <c r="J22" s="1">
        <v>0</v>
      </c>
      <c r="K22" s="1" t="s">
        <v>9</v>
      </c>
      <c r="L22" s="1" t="s">
        <v>9</v>
      </c>
    </row>
    <row r="23" spans="1:33" ht="15.75" x14ac:dyDescent="0.25">
      <c r="A23" s="11">
        <v>14</v>
      </c>
      <c r="B23" s="14" t="s">
        <v>22</v>
      </c>
      <c r="C23" s="1">
        <f>'01.01.2026'!D23</f>
        <v>30238.637249999996</v>
      </c>
      <c r="D23" s="1">
        <f>[13]Свод!$D$18</f>
        <v>30238.637249999996</v>
      </c>
      <c r="E23" s="1">
        <f>'01.01.2026'!F23</f>
        <v>52572</v>
      </c>
      <c r="F23" s="9">
        <f>'[14] РСО Д '!$E$26</f>
        <v>52572.166010000001</v>
      </c>
      <c r="G23" s="1" t="s">
        <v>9</v>
      </c>
      <c r="H23" s="1" t="s">
        <v>9</v>
      </c>
      <c r="I23" s="1">
        <f>'01.01.2026'!J23</f>
        <v>0</v>
      </c>
      <c r="J23" s="1">
        <f>'[11]01.02.26'!$D$42</f>
        <v>0</v>
      </c>
      <c r="K23" s="1" t="s">
        <v>9</v>
      </c>
      <c r="L23" s="1" t="s">
        <v>9</v>
      </c>
    </row>
    <row r="24" spans="1:33" ht="18" customHeight="1" x14ac:dyDescent="0.25">
      <c r="A24" s="11">
        <v>15</v>
      </c>
      <c r="B24" s="14" t="s">
        <v>18</v>
      </c>
      <c r="C24" s="1">
        <f>'01.01.2026'!D24</f>
        <v>1743.7</v>
      </c>
      <c r="D24" s="1">
        <f>[13]Свод!$D$19</f>
        <v>1743.7</v>
      </c>
      <c r="E24" s="1">
        <f>'01.01.2026'!F24</f>
        <v>12132</v>
      </c>
      <c r="F24" s="9">
        <f>'[14] РСО Д '!$E$34</f>
        <v>12132.15155</v>
      </c>
      <c r="G24" s="1" t="s">
        <v>9</v>
      </c>
      <c r="H24" s="1" t="s">
        <v>9</v>
      </c>
      <c r="I24" s="1">
        <f>'01.01.2026'!J24</f>
        <v>43.65</v>
      </c>
      <c r="J24" s="1">
        <f>'[11]01.02.26'!$D$39</f>
        <v>43.65</v>
      </c>
      <c r="K24" s="1" t="s">
        <v>9</v>
      </c>
      <c r="L24" s="1" t="s">
        <v>9</v>
      </c>
    </row>
    <row r="25" spans="1:33" ht="15.75" x14ac:dyDescent="0.25">
      <c r="A25" s="11">
        <v>16</v>
      </c>
      <c r="B25" s="14" t="s">
        <v>27</v>
      </c>
      <c r="C25" s="1">
        <f>'01.01.2026'!D25</f>
        <v>9250.7999999999993</v>
      </c>
      <c r="D25" s="1">
        <f>[13]Свод!$D$20</f>
        <v>9250.7999999999993</v>
      </c>
      <c r="E25" s="1">
        <f>'01.01.2026'!F25</f>
        <v>439</v>
      </c>
      <c r="F25" s="9">
        <f>'[14] РСО Д '!$E$24</f>
        <v>439.26983000000001</v>
      </c>
      <c r="G25" s="1" t="s">
        <v>9</v>
      </c>
      <c r="H25" s="1" t="s">
        <v>9</v>
      </c>
      <c r="I25" s="1">
        <f>'01.01.2026'!J25</f>
        <v>21.83</v>
      </c>
      <c r="J25" s="1">
        <f>'[11]01.02.26'!$D$33</f>
        <v>21.83</v>
      </c>
      <c r="K25" s="1" t="s">
        <v>9</v>
      </c>
      <c r="L25" s="1" t="s">
        <v>9</v>
      </c>
    </row>
    <row r="26" spans="1:33" ht="15.75" x14ac:dyDescent="0.25">
      <c r="A26" s="11">
        <v>17</v>
      </c>
      <c r="B26" s="14" t="s">
        <v>33</v>
      </c>
      <c r="C26" s="1">
        <f>'01.01.2026'!D26</f>
        <v>1079.5900000000001</v>
      </c>
      <c r="D26" s="1">
        <f>[13]Свод!$D$21</f>
        <v>1079.5900000000001</v>
      </c>
      <c r="E26" s="1">
        <f>'01.01.2026'!F26</f>
        <v>0</v>
      </c>
      <c r="F26" s="9">
        <f>0</f>
        <v>0</v>
      </c>
      <c r="G26" s="1" t="s">
        <v>9</v>
      </c>
      <c r="H26" s="1" t="s">
        <v>9</v>
      </c>
      <c r="I26" s="1" t="str">
        <f>'01.01.2026'!J26</f>
        <v>Х</v>
      </c>
      <c r="J26" s="1" t="s">
        <v>9</v>
      </c>
      <c r="K26" s="1" t="s">
        <v>9</v>
      </c>
      <c r="L26" s="1" t="s">
        <v>9</v>
      </c>
    </row>
    <row r="27" spans="1:33" ht="15.75" x14ac:dyDescent="0.25">
      <c r="A27" s="11">
        <v>18</v>
      </c>
      <c r="B27" s="14" t="s">
        <v>23</v>
      </c>
      <c r="C27" s="1">
        <f>'01.01.2026'!D27</f>
        <v>7325.1</v>
      </c>
      <c r="D27" s="1">
        <f>[13]Свод!$D$22</f>
        <v>7325.1</v>
      </c>
      <c r="E27" s="1">
        <f>'01.01.2026'!F27</f>
        <v>5968</v>
      </c>
      <c r="F27" s="9">
        <f>'[14] РСО Д '!$E$18</f>
        <v>5968.1149299999997</v>
      </c>
      <c r="G27" s="1" t="s">
        <v>9</v>
      </c>
      <c r="H27" s="1" t="s">
        <v>9</v>
      </c>
      <c r="I27" s="1">
        <f>'01.01.2026'!J27</f>
        <v>0</v>
      </c>
      <c r="J27" s="1">
        <v>0</v>
      </c>
      <c r="K27" s="1" t="s">
        <v>9</v>
      </c>
      <c r="L27" s="1" t="s">
        <v>9</v>
      </c>
    </row>
    <row r="28" spans="1:33" ht="15.75" x14ac:dyDescent="0.25">
      <c r="A28" s="11">
        <v>19</v>
      </c>
      <c r="B28" s="14" t="s">
        <v>16</v>
      </c>
      <c r="C28" s="1">
        <f>'01.01.2026'!D28</f>
        <v>5464.92</v>
      </c>
      <c r="D28" s="1">
        <f>[13]Свод!$D$23</f>
        <v>5464.92</v>
      </c>
      <c r="E28" s="1">
        <f>'01.01.2026'!F28</f>
        <v>15889</v>
      </c>
      <c r="F28" s="9">
        <f>'[14] РСО Д '!$E$22</f>
        <v>15889.44686</v>
      </c>
      <c r="G28" s="1" t="s">
        <v>9</v>
      </c>
      <c r="H28" s="1" t="s">
        <v>9</v>
      </c>
      <c r="I28" s="1" t="str">
        <f>'01.01.2026'!J28</f>
        <v>Х</v>
      </c>
      <c r="J28" s="1" t="s">
        <v>9</v>
      </c>
      <c r="K28" s="1" t="s">
        <v>9</v>
      </c>
      <c r="L28" s="1" t="s">
        <v>9</v>
      </c>
    </row>
    <row r="29" spans="1:33" ht="15.75" x14ac:dyDescent="0.25">
      <c r="A29" s="11"/>
      <c r="B29" s="16" t="s">
        <v>28</v>
      </c>
      <c r="C29" s="17">
        <f>SUM(C11:C28)</f>
        <v>140727.90524999995</v>
      </c>
      <c r="D29" s="17">
        <f>SUM(D11:D28)</f>
        <v>143613.49577999994</v>
      </c>
      <c r="E29" s="17">
        <f>SUM(E11:E28)+E7</f>
        <v>323665.39101999998</v>
      </c>
      <c r="F29" s="17">
        <f>SUM(F11:F28)+F7</f>
        <v>333040.52908999997</v>
      </c>
      <c r="G29" s="17">
        <f>SUM(G11:G28)+G7</f>
        <v>21839.49</v>
      </c>
      <c r="H29" s="17">
        <f>SUM(H11:H28)+H7</f>
        <v>23694.85</v>
      </c>
      <c r="I29" s="17">
        <f>SUM(I11:I28)</f>
        <v>81.8</v>
      </c>
      <c r="J29" s="17">
        <f>SUM(J11:J28)</f>
        <v>86.88</v>
      </c>
      <c r="K29" s="17">
        <f>SUM(K11:K28)+K7</f>
        <v>17333.7</v>
      </c>
      <c r="L29" s="17">
        <f>SUM(L11:L28)+L7</f>
        <v>18761.900000000001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x14ac:dyDescent="0.25">
      <c r="A30" s="22"/>
      <c r="B30" s="18"/>
      <c r="C30" s="24"/>
      <c r="D30" s="19"/>
      <c r="E30" s="24"/>
      <c r="F30" s="12"/>
      <c r="G30" s="24"/>
      <c r="H30" s="19"/>
      <c r="I30" s="24"/>
      <c r="J30" s="19"/>
      <c r="K30" s="24"/>
      <c r="L30" s="19"/>
    </row>
    <row r="31" spans="1:33" ht="15.75" x14ac:dyDescent="0.25">
      <c r="A31" s="22"/>
      <c r="B31" s="18" t="s">
        <v>29</v>
      </c>
      <c r="C31" s="24"/>
      <c r="D31" s="19"/>
      <c r="E31" s="24"/>
      <c r="F31" s="19"/>
      <c r="G31" s="24"/>
      <c r="H31" s="19"/>
      <c r="I31" s="24"/>
      <c r="J31" s="19"/>
      <c r="K31" s="24"/>
      <c r="L31" s="19"/>
    </row>
    <row r="32" spans="1:33" ht="15.75" x14ac:dyDescent="0.25">
      <c r="A32" s="22"/>
      <c r="B32" s="3" t="s">
        <v>49</v>
      </c>
      <c r="C32" s="24"/>
      <c r="D32" s="19"/>
      <c r="E32" s="24"/>
      <c r="F32" s="19"/>
      <c r="G32" s="24"/>
      <c r="H32" s="19"/>
      <c r="I32" s="24"/>
      <c r="J32" s="19"/>
      <c r="K32" s="24"/>
      <c r="L32" s="19"/>
    </row>
    <row r="33" spans="1:13" ht="15.75" x14ac:dyDescent="0.25">
      <c r="A33" s="22"/>
      <c r="B33" s="3" t="s">
        <v>46</v>
      </c>
      <c r="C33" s="24"/>
      <c r="D33" s="19"/>
      <c r="E33" s="24"/>
      <c r="F33" s="19"/>
      <c r="G33" s="24"/>
      <c r="H33" s="19"/>
      <c r="I33" s="24"/>
      <c r="J33" s="19"/>
      <c r="K33" s="24"/>
      <c r="L33" s="19"/>
    </row>
    <row r="34" spans="1:13" ht="15.75" x14ac:dyDescent="0.25">
      <c r="A34" s="22"/>
      <c r="B34" s="3" t="s">
        <v>40</v>
      </c>
      <c r="C34" s="24"/>
      <c r="D34" s="19"/>
      <c r="E34" s="24"/>
      <c r="F34" s="19"/>
      <c r="G34" s="24"/>
      <c r="H34" s="19"/>
      <c r="I34" s="24"/>
      <c r="J34" s="19"/>
      <c r="K34" s="24"/>
      <c r="L34" s="19"/>
      <c r="M34" s="23"/>
    </row>
    <row r="35" spans="1:13" ht="15.75" x14ac:dyDescent="0.25">
      <c r="A35" s="22"/>
      <c r="B35" s="3" t="s">
        <v>47</v>
      </c>
      <c r="C35" s="24"/>
      <c r="D35" s="19"/>
      <c r="E35" s="24"/>
      <c r="F35" s="19"/>
      <c r="G35" s="24"/>
      <c r="H35" s="19"/>
      <c r="I35" s="24"/>
      <c r="J35" s="19"/>
      <c r="K35" s="24"/>
      <c r="L35" s="19"/>
      <c r="M35" s="23"/>
    </row>
    <row r="36" spans="1:13" ht="15.75" x14ac:dyDescent="0.25">
      <c r="A36" s="22"/>
      <c r="B36" s="3" t="s">
        <v>48</v>
      </c>
      <c r="C36" s="24"/>
      <c r="D36" s="19"/>
      <c r="E36" s="24"/>
      <c r="F36" s="19"/>
      <c r="G36" s="24"/>
      <c r="H36" s="19"/>
      <c r="I36" s="24"/>
      <c r="J36" s="19"/>
      <c r="K36" s="24"/>
      <c r="L36" s="19"/>
    </row>
    <row r="37" spans="1:13" ht="30.75" customHeight="1" x14ac:dyDescent="0.25">
      <c r="A37" s="22"/>
      <c r="B37" s="42" t="s">
        <v>41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23"/>
    </row>
    <row r="38" spans="1:13" ht="15.75" x14ac:dyDescent="0.25">
      <c r="A38" s="22"/>
      <c r="B38" s="3" t="s">
        <v>42</v>
      </c>
      <c r="C38" s="25"/>
      <c r="D38" s="29"/>
      <c r="E38" s="25"/>
      <c r="F38" s="29"/>
      <c r="G38" s="25"/>
      <c r="H38" s="29"/>
      <c r="I38" s="25"/>
      <c r="J38" s="29"/>
      <c r="K38" s="25"/>
      <c r="L38" s="29"/>
      <c r="M38" s="23"/>
    </row>
    <row r="39" spans="1:13" ht="15.75" x14ac:dyDescent="0.25">
      <c r="A39" s="22"/>
      <c r="B39" s="3" t="s">
        <v>43</v>
      </c>
      <c r="C39" s="24"/>
      <c r="D39" s="19"/>
      <c r="E39" s="24"/>
      <c r="F39" s="19"/>
      <c r="G39" s="24"/>
      <c r="H39" s="19"/>
      <c r="I39" s="24"/>
      <c r="J39" s="19"/>
      <c r="K39" s="24"/>
      <c r="L39" s="19"/>
      <c r="M39" s="23"/>
    </row>
    <row r="40" spans="1:13" ht="15.75" x14ac:dyDescent="0.25">
      <c r="A40" s="22"/>
      <c r="B40" s="3" t="s">
        <v>44</v>
      </c>
      <c r="C40" s="24"/>
      <c r="D40" s="19"/>
      <c r="E40" s="24"/>
      <c r="F40" s="19"/>
      <c r="G40" s="24"/>
      <c r="H40" s="19"/>
      <c r="I40" s="24"/>
      <c r="J40" s="19"/>
      <c r="K40" s="24"/>
      <c r="L40" s="19"/>
      <c r="M40" s="23"/>
    </row>
    <row r="41" spans="1:13" ht="15.75" x14ac:dyDescent="0.25">
      <c r="A41" s="22"/>
      <c r="B41" s="3" t="s">
        <v>45</v>
      </c>
      <c r="C41" s="24"/>
      <c r="D41" s="19"/>
      <c r="E41" s="24"/>
      <c r="F41" s="19"/>
      <c r="G41" s="24"/>
      <c r="H41" s="19"/>
      <c r="I41" s="24"/>
      <c r="J41" s="19"/>
      <c r="K41" s="24"/>
      <c r="L41" s="19"/>
      <c r="M41" s="23"/>
    </row>
    <row r="42" spans="1:13" ht="15.75" x14ac:dyDescent="0.25">
      <c r="A42" s="22"/>
      <c r="B42" s="23"/>
      <c r="C42" s="24"/>
      <c r="D42" s="19"/>
      <c r="E42" s="24"/>
      <c r="F42" s="19"/>
      <c r="G42" s="24"/>
      <c r="H42" s="19"/>
      <c r="I42" s="24"/>
      <c r="J42" s="19"/>
      <c r="K42" s="24"/>
      <c r="L42" s="19"/>
    </row>
    <row r="43" spans="1:13" ht="36" customHeight="1" x14ac:dyDescent="0.25">
      <c r="A43" s="2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</row>
    <row r="44" spans="1:13" ht="24.75" customHeight="1" x14ac:dyDescent="0.25">
      <c r="A44" s="2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</row>
    <row r="45" spans="1:13" ht="15.75" x14ac:dyDescent="0.25">
      <c r="A45" s="22"/>
      <c r="B45" s="23"/>
      <c r="C45" s="24"/>
      <c r="D45" s="19"/>
      <c r="E45" s="24"/>
      <c r="F45" s="19"/>
      <c r="G45" s="24"/>
      <c r="H45" s="19"/>
      <c r="I45" s="24"/>
      <c r="J45" s="19"/>
      <c r="K45" s="24"/>
      <c r="L45" s="19"/>
    </row>
    <row r="46" spans="1:13" ht="15.75" x14ac:dyDescent="0.25">
      <c r="A46" s="22"/>
      <c r="B46" s="23"/>
      <c r="C46" s="24"/>
      <c r="D46" s="19"/>
      <c r="E46" s="24"/>
      <c r="F46" s="19"/>
      <c r="G46" s="24"/>
      <c r="H46" s="19"/>
      <c r="I46" s="24"/>
      <c r="J46" s="19"/>
      <c r="K46" s="24"/>
      <c r="L46" s="19"/>
    </row>
    <row r="47" spans="1:13" ht="15.75" x14ac:dyDescent="0.25">
      <c r="A47" s="22"/>
      <c r="C47" s="24"/>
      <c r="D47" s="19"/>
      <c r="E47" s="24"/>
      <c r="F47" s="19"/>
      <c r="G47" s="24"/>
      <c r="H47" s="19"/>
      <c r="I47" s="24"/>
      <c r="J47" s="19"/>
      <c r="K47" s="24"/>
      <c r="L47" s="19"/>
    </row>
    <row r="48" spans="1:13" ht="15.75" x14ac:dyDescent="0.25">
      <c r="A48" s="22"/>
      <c r="C48" s="24"/>
      <c r="D48" s="19"/>
      <c r="E48" s="24"/>
      <c r="F48" s="19"/>
      <c r="G48" s="24"/>
      <c r="H48" s="19"/>
      <c r="I48" s="24"/>
      <c r="J48" s="19"/>
      <c r="K48" s="24"/>
      <c r="L48" s="19"/>
    </row>
    <row r="49" spans="1:12" ht="15.75" x14ac:dyDescent="0.25">
      <c r="A49" s="22"/>
      <c r="C49" s="24"/>
      <c r="D49" s="19"/>
      <c r="E49" s="24"/>
      <c r="F49" s="19"/>
      <c r="G49" s="24"/>
      <c r="H49" s="19"/>
      <c r="I49" s="24"/>
      <c r="J49" s="19"/>
      <c r="K49" s="24"/>
      <c r="L49" s="19"/>
    </row>
    <row r="50" spans="1:12" ht="15.75" x14ac:dyDescent="0.25">
      <c r="A50" s="22"/>
      <c r="C50" s="24"/>
      <c r="D50" s="19"/>
      <c r="E50" s="24"/>
      <c r="F50" s="19"/>
      <c r="G50" s="24"/>
      <c r="H50" s="19"/>
      <c r="I50" s="24"/>
      <c r="J50" s="19"/>
      <c r="K50" s="24"/>
      <c r="L50" s="19"/>
    </row>
    <row r="51" spans="1:12" ht="15.75" x14ac:dyDescent="0.25">
      <c r="A51" s="22"/>
      <c r="C51" s="24"/>
      <c r="D51" s="19"/>
      <c r="E51" s="24"/>
      <c r="F51" s="19"/>
      <c r="G51" s="24"/>
      <c r="H51" s="19"/>
      <c r="I51" s="24"/>
      <c r="J51" s="19"/>
      <c r="K51" s="24"/>
      <c r="L51" s="19"/>
    </row>
    <row r="52" spans="1:12" ht="15.75" x14ac:dyDescent="0.25">
      <c r="A52" s="22"/>
      <c r="C52" s="24"/>
      <c r="D52" s="19"/>
      <c r="E52" s="24"/>
      <c r="F52" s="19"/>
      <c r="G52" s="24"/>
      <c r="H52" s="19"/>
      <c r="I52" s="24"/>
      <c r="J52" s="19"/>
      <c r="K52" s="24"/>
      <c r="L52" s="19"/>
    </row>
    <row r="53" spans="1:12" ht="15.75" x14ac:dyDescent="0.25">
      <c r="A53" s="22"/>
      <c r="C53" s="24"/>
      <c r="D53" s="19"/>
      <c r="E53" s="24"/>
      <c r="F53" s="19"/>
      <c r="G53" s="24"/>
      <c r="H53" s="19"/>
      <c r="I53" s="24"/>
      <c r="J53" s="19"/>
      <c r="K53" s="24"/>
      <c r="L53" s="19"/>
    </row>
    <row r="54" spans="1:12" ht="15.75" x14ac:dyDescent="0.25">
      <c r="A54" s="22"/>
      <c r="C54" s="24"/>
      <c r="D54" s="19"/>
      <c r="E54" s="24"/>
      <c r="F54" s="19"/>
      <c r="G54" s="24"/>
      <c r="H54" s="19"/>
      <c r="I54" s="24"/>
      <c r="J54" s="19"/>
      <c r="K54" s="24"/>
      <c r="L54" s="19"/>
    </row>
    <row r="55" spans="1:12" ht="15.75" x14ac:dyDescent="0.25">
      <c r="A55" s="22"/>
      <c r="C55" s="24"/>
      <c r="D55" s="19"/>
      <c r="E55" s="24"/>
      <c r="F55" s="19"/>
      <c r="G55" s="24"/>
      <c r="H55" s="19"/>
      <c r="I55" s="24"/>
      <c r="J55" s="19"/>
      <c r="K55" s="24"/>
      <c r="L55" s="19"/>
    </row>
    <row r="58" spans="1:12" ht="15.75" x14ac:dyDescent="0.25">
      <c r="A58" s="22"/>
      <c r="C58" s="24"/>
      <c r="D58" s="19"/>
      <c r="E58" s="24"/>
      <c r="F58" s="19"/>
      <c r="G58" s="24"/>
      <c r="H58" s="19"/>
      <c r="I58" s="24"/>
      <c r="J58" s="19"/>
      <c r="K58" s="24"/>
      <c r="L58" s="19"/>
    </row>
    <row r="59" spans="1:12" ht="15.75" x14ac:dyDescent="0.25">
      <c r="A59" s="22"/>
      <c r="C59" s="24"/>
      <c r="D59" s="19"/>
      <c r="E59" s="24"/>
      <c r="F59" s="19"/>
      <c r="G59" s="24"/>
      <c r="H59" s="19"/>
      <c r="I59" s="24"/>
      <c r="J59" s="19"/>
      <c r="K59" s="24"/>
      <c r="L59" s="19"/>
    </row>
    <row r="60" spans="1:12" ht="15.75" x14ac:dyDescent="0.25">
      <c r="A60" s="22"/>
      <c r="C60" s="24"/>
      <c r="D60" s="19"/>
      <c r="E60" s="24"/>
      <c r="F60" s="19"/>
      <c r="G60" s="24"/>
      <c r="H60" s="19"/>
      <c r="I60" s="24"/>
      <c r="J60" s="19"/>
      <c r="K60" s="24"/>
      <c r="L60" s="19"/>
    </row>
    <row r="61" spans="1:12" ht="15.75" x14ac:dyDescent="0.25">
      <c r="A61" s="22"/>
      <c r="C61" s="24"/>
      <c r="D61" s="19"/>
      <c r="E61" s="24"/>
      <c r="F61" s="19"/>
      <c r="G61" s="24"/>
      <c r="H61" s="19"/>
      <c r="I61" s="24"/>
      <c r="J61" s="19"/>
      <c r="K61" s="24"/>
      <c r="L61" s="19"/>
    </row>
    <row r="62" spans="1:12" ht="15.75" x14ac:dyDescent="0.25">
      <c r="A62" s="22"/>
      <c r="C62" s="24"/>
      <c r="D62" s="19"/>
      <c r="E62" s="24"/>
      <c r="F62" s="19"/>
      <c r="G62" s="24"/>
      <c r="H62" s="19"/>
      <c r="I62" s="24"/>
      <c r="J62" s="19"/>
      <c r="K62" s="24"/>
      <c r="L62" s="19"/>
    </row>
    <row r="63" spans="1:12" ht="15.75" x14ac:dyDescent="0.25">
      <c r="A63" s="22"/>
      <c r="C63" s="24"/>
      <c r="D63" s="19"/>
      <c r="E63" s="24"/>
      <c r="F63" s="19"/>
      <c r="G63" s="24"/>
      <c r="H63" s="19"/>
      <c r="I63" s="24"/>
      <c r="J63" s="19"/>
      <c r="K63" s="24"/>
      <c r="L63" s="19"/>
    </row>
    <row r="64" spans="1:12" ht="15.75" x14ac:dyDescent="0.25">
      <c r="A64" s="22"/>
      <c r="C64" s="24"/>
      <c r="D64" s="19"/>
      <c r="E64" s="24"/>
      <c r="F64" s="19"/>
      <c r="G64" s="24"/>
      <c r="H64" s="19"/>
      <c r="I64" s="24"/>
      <c r="J64" s="19"/>
      <c r="K64" s="24"/>
      <c r="L64" s="19"/>
    </row>
    <row r="65" spans="1:12" ht="15.75" x14ac:dyDescent="0.25">
      <c r="A65" s="22"/>
      <c r="C65" s="24"/>
      <c r="D65" s="19"/>
      <c r="E65" s="24"/>
      <c r="F65" s="19"/>
      <c r="G65" s="24"/>
      <c r="H65" s="19"/>
      <c r="I65" s="24"/>
      <c r="J65" s="19"/>
      <c r="K65" s="24"/>
      <c r="L65" s="19"/>
    </row>
    <row r="66" spans="1:12" ht="15.75" x14ac:dyDescent="0.25">
      <c r="A66" s="22"/>
      <c r="C66" s="24"/>
      <c r="D66" s="19"/>
      <c r="E66" s="24"/>
      <c r="F66" s="19"/>
      <c r="G66" s="24"/>
      <c r="H66" s="19"/>
      <c r="I66" s="24"/>
      <c r="J66" s="19"/>
      <c r="K66" s="24"/>
      <c r="L66" s="19"/>
    </row>
    <row r="67" spans="1:12" ht="15.75" x14ac:dyDescent="0.25">
      <c r="A67" s="22"/>
      <c r="C67" s="24"/>
      <c r="D67" s="19"/>
      <c r="E67" s="24"/>
      <c r="F67" s="19"/>
      <c r="G67" s="24"/>
      <c r="H67" s="19"/>
      <c r="I67" s="24"/>
      <c r="J67" s="19"/>
      <c r="K67" s="24"/>
      <c r="L67" s="19"/>
    </row>
  </sheetData>
  <mergeCells count="13">
    <mergeCell ref="B37:L37"/>
    <mergeCell ref="B43:L43"/>
    <mergeCell ref="B44:L44"/>
    <mergeCell ref="A1:L1"/>
    <mergeCell ref="A3:A5"/>
    <mergeCell ref="B3:B5"/>
    <mergeCell ref="C3:D4"/>
    <mergeCell ref="E3:F4"/>
    <mergeCell ref="G3:J3"/>
    <mergeCell ref="K3:L3"/>
    <mergeCell ref="G4:H4"/>
    <mergeCell ref="I4:J4"/>
    <mergeCell ref="K4:L4"/>
  </mergeCells>
  <pageMargins left="0.27" right="0" top="0" bottom="0" header="0.31496062992125984" footer="0.31496062992125984"/>
  <pageSetup paperSize="9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6"/>
  <sheetViews>
    <sheetView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7.42578125" style="3" customWidth="1"/>
    <col min="2" max="2" width="33.85546875" style="3" customWidth="1"/>
    <col min="3" max="3" width="12.7109375" style="23" customWidth="1"/>
    <col min="4" max="4" width="14" style="3" customWidth="1"/>
    <col min="5" max="5" width="15.7109375" style="23" customWidth="1"/>
    <col min="6" max="6" width="15.7109375" style="3" customWidth="1"/>
    <col min="7" max="7" width="12.7109375" style="23" customWidth="1"/>
    <col min="8" max="8" width="11.7109375" style="3" customWidth="1"/>
    <col min="9" max="9" width="11.7109375" style="23" customWidth="1"/>
    <col min="10" max="10" width="13.42578125" style="3" customWidth="1"/>
    <col min="11" max="11" width="13.5703125" style="23" customWidth="1"/>
    <col min="12" max="12" width="13.5703125" style="3" customWidth="1"/>
    <col min="13" max="13" width="12.140625" style="3" customWidth="1"/>
    <col min="14" max="14" width="10" style="3" customWidth="1"/>
    <col min="15" max="15" width="10.42578125" style="3" customWidth="1"/>
    <col min="16" max="17" width="9.140625" style="3"/>
    <col min="18" max="18" width="10.42578125" style="3" customWidth="1"/>
    <col min="19" max="19" width="10.140625" style="3" bestFit="1" customWidth="1"/>
    <col min="20" max="20" width="9.140625" style="3"/>
    <col min="21" max="21" width="11.28515625" style="3" bestFit="1" customWidth="1"/>
    <col min="22" max="27" width="9.140625" style="3"/>
    <col min="28" max="28" width="12.85546875" style="3" customWidth="1"/>
    <col min="29" max="29" width="12.5703125" style="3" customWidth="1"/>
    <col min="30" max="16384" width="9.140625" style="3"/>
  </cols>
  <sheetData>
    <row r="1" spans="1:12" ht="30.7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5">
      <c r="K2" s="26"/>
      <c r="L2" s="4" t="s">
        <v>0</v>
      </c>
    </row>
    <row r="3" spans="1:12" ht="51" customHeight="1" x14ac:dyDescent="0.25">
      <c r="A3" s="45" t="s">
        <v>1</v>
      </c>
      <c r="B3" s="45" t="s">
        <v>2</v>
      </c>
      <c r="C3" s="46" t="s">
        <v>3</v>
      </c>
      <c r="D3" s="47"/>
      <c r="E3" s="46" t="s">
        <v>4</v>
      </c>
      <c r="F3" s="47"/>
      <c r="G3" s="50" t="s">
        <v>35</v>
      </c>
      <c r="H3" s="51"/>
      <c r="I3" s="51"/>
      <c r="J3" s="52"/>
      <c r="K3" s="45" t="s">
        <v>5</v>
      </c>
      <c r="L3" s="45"/>
    </row>
    <row r="4" spans="1:12" ht="72" customHeight="1" x14ac:dyDescent="0.25">
      <c r="A4" s="45"/>
      <c r="B4" s="45"/>
      <c r="C4" s="48"/>
      <c r="D4" s="49"/>
      <c r="E4" s="48"/>
      <c r="F4" s="49"/>
      <c r="G4" s="50" t="s">
        <v>6</v>
      </c>
      <c r="H4" s="52"/>
      <c r="I4" s="50" t="s">
        <v>7</v>
      </c>
      <c r="J4" s="52"/>
      <c r="K4" s="45" t="s">
        <v>6</v>
      </c>
      <c r="L4" s="45"/>
    </row>
    <row r="5" spans="1:12" ht="15" customHeight="1" x14ac:dyDescent="0.25">
      <c r="A5" s="45"/>
      <c r="B5" s="45"/>
      <c r="C5" s="5">
        <v>46023</v>
      </c>
      <c r="D5" s="5">
        <v>46082</v>
      </c>
      <c r="E5" s="5">
        <f>C5</f>
        <v>46023</v>
      </c>
      <c r="F5" s="5">
        <f>D5</f>
        <v>46082</v>
      </c>
      <c r="G5" s="5">
        <f>C5</f>
        <v>46023</v>
      </c>
      <c r="H5" s="5">
        <f>D5</f>
        <v>46082</v>
      </c>
      <c r="I5" s="5">
        <f>C5</f>
        <v>46023</v>
      </c>
      <c r="J5" s="5">
        <f>D5</f>
        <v>46082</v>
      </c>
      <c r="K5" s="5">
        <f>E5</f>
        <v>46023</v>
      </c>
      <c r="L5" s="5">
        <f>F5</f>
        <v>46082</v>
      </c>
    </row>
    <row r="6" spans="1:12" ht="15.75" customHeight="1" x14ac:dyDescent="0.25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6">
        <v>7</v>
      </c>
      <c r="H6" s="6">
        <v>8</v>
      </c>
      <c r="I6" s="33">
        <v>9</v>
      </c>
      <c r="J6" s="33">
        <v>10</v>
      </c>
      <c r="K6" s="33">
        <v>11</v>
      </c>
      <c r="L6" s="33">
        <v>12</v>
      </c>
    </row>
    <row r="7" spans="1:12" ht="15.75" x14ac:dyDescent="0.25">
      <c r="A7" s="7">
        <v>1</v>
      </c>
      <c r="B7" s="8" t="s">
        <v>8</v>
      </c>
      <c r="C7" s="1" t="s">
        <v>9</v>
      </c>
      <c r="D7" s="1" t="s">
        <v>9</v>
      </c>
      <c r="E7" s="1">
        <f>'01.01.2026'!F7</f>
        <v>233670.39101999998</v>
      </c>
      <c r="F7" s="1">
        <f>F8+F10+F9</f>
        <v>251475.79604999998</v>
      </c>
      <c r="G7" s="36">
        <f>'01.01.2026'!H7</f>
        <v>21839.49</v>
      </c>
      <c r="H7" s="36">
        <f>'[15]01.03.26'!$D$6</f>
        <v>22066.34</v>
      </c>
      <c r="I7" s="1" t="str">
        <f>'01.01.2026'!J7</f>
        <v>Х</v>
      </c>
      <c r="J7" s="1" t="s">
        <v>9</v>
      </c>
      <c r="K7" s="9">
        <f>'01.01.2026'!L7</f>
        <v>17333.7</v>
      </c>
      <c r="L7" s="9">
        <f>[16]Прил.3!$D$7</f>
        <v>19271.939999999999</v>
      </c>
    </row>
    <row r="8" spans="1:12" ht="17.25" customHeight="1" x14ac:dyDescent="0.25">
      <c r="A8" s="11" t="s">
        <v>10</v>
      </c>
      <c r="B8" s="2" t="s">
        <v>11</v>
      </c>
      <c r="C8" s="1" t="s">
        <v>9</v>
      </c>
      <c r="D8" s="1" t="s">
        <v>9</v>
      </c>
      <c r="E8" s="1">
        <f>'01.01.2026'!F8</f>
        <v>5110.6539299999995</v>
      </c>
      <c r="F8" s="9">
        <f>5346615.12/1000</f>
        <v>5346.6151200000004</v>
      </c>
      <c r="G8" s="1" t="s">
        <v>9</v>
      </c>
      <c r="H8" s="1" t="s">
        <v>9</v>
      </c>
      <c r="I8" s="1" t="str">
        <f>'01.01.2026'!J8</f>
        <v>Х</v>
      </c>
      <c r="J8" s="1" t="s">
        <v>9</v>
      </c>
      <c r="K8" s="1" t="s">
        <v>9</v>
      </c>
      <c r="L8" s="1" t="s">
        <v>9</v>
      </c>
    </row>
    <row r="9" spans="1:12" ht="32.25" customHeight="1" x14ac:dyDescent="0.25">
      <c r="A9" s="11" t="s">
        <v>12</v>
      </c>
      <c r="B9" s="21" t="s">
        <v>13</v>
      </c>
      <c r="C9" s="1" t="s">
        <v>9</v>
      </c>
      <c r="D9" s="1" t="s">
        <v>9</v>
      </c>
      <c r="E9" s="1">
        <f>'01.01.2026'!F9</f>
        <v>228407.24440999998</v>
      </c>
      <c r="F9" s="1">
        <f>[17]Лист_1!$I$320/1000</f>
        <v>245952.28313999998</v>
      </c>
      <c r="G9" s="1" t="s">
        <v>9</v>
      </c>
      <c r="H9" s="1" t="s">
        <v>9</v>
      </c>
      <c r="I9" s="1" t="str">
        <f>'01.01.2026'!J9</f>
        <v>Х</v>
      </c>
      <c r="J9" s="1" t="s">
        <v>9</v>
      </c>
      <c r="K9" s="1" t="s">
        <v>9</v>
      </c>
      <c r="L9" s="1" t="s">
        <v>9</v>
      </c>
    </row>
    <row r="10" spans="1:12" ht="15.75" x14ac:dyDescent="0.25">
      <c r="A10" s="11" t="s">
        <v>14</v>
      </c>
      <c r="B10" s="13" t="s">
        <v>15</v>
      </c>
      <c r="C10" s="1" t="s">
        <v>9</v>
      </c>
      <c r="D10" s="1" t="s">
        <v>9</v>
      </c>
      <c r="E10" s="1">
        <f>'01.01.2026'!F10</f>
        <v>152.49268000000001</v>
      </c>
      <c r="F10" s="9">
        <f>176897.79/1000</f>
        <v>176.89779000000001</v>
      </c>
      <c r="G10" s="1" t="s">
        <v>9</v>
      </c>
      <c r="H10" s="1" t="s">
        <v>9</v>
      </c>
      <c r="I10" s="1" t="str">
        <f>'01.01.2026'!J10</f>
        <v>Х</v>
      </c>
      <c r="J10" s="1" t="s">
        <v>9</v>
      </c>
      <c r="K10" s="1" t="s">
        <v>9</v>
      </c>
      <c r="L10" s="1" t="s">
        <v>9</v>
      </c>
    </row>
    <row r="11" spans="1:12" ht="31.5" x14ac:dyDescent="0.25">
      <c r="A11" s="11">
        <v>2</v>
      </c>
      <c r="B11" s="14" t="s">
        <v>19</v>
      </c>
      <c r="C11" s="1">
        <f>'01.01.2026'!D11</f>
        <v>17636.499999999978</v>
      </c>
      <c r="D11" s="1">
        <f>[13]Свод!$E$7</f>
        <v>14402.699999999977</v>
      </c>
      <c r="E11" s="1">
        <f>'01.01.2026'!F11</f>
        <v>786</v>
      </c>
      <c r="F11" s="1">
        <f>'[18] РСО Д '!$E$33</f>
        <v>750.49</v>
      </c>
      <c r="G11" s="1" t="s">
        <v>9</v>
      </c>
      <c r="H11" s="1" t="s">
        <v>9</v>
      </c>
      <c r="I11" s="1">
        <f>'01.01.2026'!J11</f>
        <v>11.56</v>
      </c>
      <c r="J11" s="1">
        <f>'[15]01.03.26'!$D$9</f>
        <v>0</v>
      </c>
      <c r="K11" s="1" t="s">
        <v>9</v>
      </c>
      <c r="L11" s="1" t="s">
        <v>9</v>
      </c>
    </row>
    <row r="12" spans="1:12" ht="15.75" x14ac:dyDescent="0.25">
      <c r="A12" s="11">
        <v>3</v>
      </c>
      <c r="B12" s="14" t="s">
        <v>38</v>
      </c>
      <c r="C12" s="1">
        <f>'01.01.2026'!D12</f>
        <v>779.0999999999998</v>
      </c>
      <c r="D12" s="1">
        <f>[13]Свод!$E$8</f>
        <v>4321.0999999999995</v>
      </c>
      <c r="E12" s="1">
        <f>'01.01.2026'!F12</f>
        <v>21</v>
      </c>
      <c r="F12" s="1">
        <f>'[18] РСО Д '!$E$29</f>
        <v>296.76</v>
      </c>
      <c r="G12" s="1" t="s">
        <v>9</v>
      </c>
      <c r="H12" s="1" t="s">
        <v>9</v>
      </c>
      <c r="I12" s="1" t="str">
        <f>'01.01.2026'!J12</f>
        <v>Х</v>
      </c>
      <c r="J12" s="1">
        <f>'[15]01.03.26'!$D$21</f>
        <v>10.66</v>
      </c>
      <c r="K12" s="1" t="s">
        <v>9</v>
      </c>
      <c r="L12" s="1" t="s">
        <v>9</v>
      </c>
    </row>
    <row r="13" spans="1:12" ht="15.75" x14ac:dyDescent="0.25">
      <c r="A13" s="11">
        <v>4</v>
      </c>
      <c r="B13" s="14" t="s">
        <v>24</v>
      </c>
      <c r="C13" s="1">
        <f>'01.01.2026'!D13</f>
        <v>8652.8999999999869</v>
      </c>
      <c r="D13" s="1">
        <f>[13]Свод!$E$9</f>
        <v>9562.1999999999862</v>
      </c>
      <c r="E13" s="1">
        <f>'01.01.2026'!F13</f>
        <v>105</v>
      </c>
      <c r="F13" s="9">
        <f>'[18] РСО Д '!$E$21</f>
        <v>188.48</v>
      </c>
      <c r="G13" s="1" t="s">
        <v>9</v>
      </c>
      <c r="H13" s="1" t="s">
        <v>9</v>
      </c>
      <c r="I13" s="1">
        <f>'01.01.2026'!J13</f>
        <v>1.5</v>
      </c>
      <c r="J13" s="1">
        <f>'[15]01.03.26'!$D$15</f>
        <v>0</v>
      </c>
      <c r="K13" s="1" t="s">
        <v>9</v>
      </c>
      <c r="L13" s="1" t="s">
        <v>9</v>
      </c>
    </row>
    <row r="14" spans="1:12" ht="15.75" x14ac:dyDescent="0.25">
      <c r="A14" s="11">
        <v>5</v>
      </c>
      <c r="B14" s="14" t="s">
        <v>17</v>
      </c>
      <c r="C14" s="1">
        <f>'01.01.2026'!D14</f>
        <v>835.20000000000164</v>
      </c>
      <c r="D14" s="1">
        <f>[13]Свод!$E$10</f>
        <v>1044.8000000000015</v>
      </c>
      <c r="E14" s="1">
        <f>'01.01.2026'!F14</f>
        <v>490</v>
      </c>
      <c r="F14" s="9">
        <f>'[18] РСО Д '!$E$23</f>
        <v>558.46</v>
      </c>
      <c r="G14" s="1" t="s">
        <v>9</v>
      </c>
      <c r="H14" s="1" t="s">
        <v>9</v>
      </c>
      <c r="I14" s="1">
        <f>'01.01.2026'!J14</f>
        <v>0</v>
      </c>
      <c r="J14" s="1">
        <v>0</v>
      </c>
      <c r="K14" s="1" t="s">
        <v>9</v>
      </c>
      <c r="L14" s="1" t="s">
        <v>9</v>
      </c>
    </row>
    <row r="15" spans="1:12" ht="15.75" x14ac:dyDescent="0.25">
      <c r="A15" s="11">
        <v>6</v>
      </c>
      <c r="B15" s="14" t="s">
        <v>25</v>
      </c>
      <c r="C15" s="1">
        <f>'01.01.2026'!D15</f>
        <v>15764.590999999991</v>
      </c>
      <c r="D15" s="1">
        <f>[13]Свод!$E$11</f>
        <v>16882.590999999989</v>
      </c>
      <c r="E15" s="1">
        <f>'01.01.2026'!F15</f>
        <v>342</v>
      </c>
      <c r="F15" s="9">
        <f>'[18] РСО Д '!$E$20</f>
        <v>555.83000000000004</v>
      </c>
      <c r="G15" s="1" t="s">
        <v>9</v>
      </c>
      <c r="H15" s="1" t="s">
        <v>9</v>
      </c>
      <c r="I15" s="1">
        <f>'01.01.2026'!J15</f>
        <v>3.26</v>
      </c>
      <c r="J15" s="1">
        <f>'[15]01.03.26'!$D$18</f>
        <v>1.69</v>
      </c>
      <c r="K15" s="1" t="s">
        <v>9</v>
      </c>
      <c r="L15" s="1" t="s">
        <v>9</v>
      </c>
    </row>
    <row r="16" spans="1:12" ht="15.75" x14ac:dyDescent="0.25">
      <c r="A16" s="11">
        <v>7</v>
      </c>
      <c r="B16" s="14" t="s">
        <v>30</v>
      </c>
      <c r="C16" s="1">
        <f>'01.01.2026'!D16</f>
        <v>10681.500000000004</v>
      </c>
      <c r="D16" s="1">
        <f>[13]Свод!$E$12</f>
        <v>10549.700000000004</v>
      </c>
      <c r="E16" s="1">
        <f>'01.01.2026'!F16</f>
        <v>394</v>
      </c>
      <c r="F16" s="9">
        <f>'[18] РСО Д '!$E$25</f>
        <v>415.39</v>
      </c>
      <c r="G16" s="1" t="s">
        <v>9</v>
      </c>
      <c r="H16" s="1" t="s">
        <v>9</v>
      </c>
      <c r="I16" s="1">
        <f>'01.01.2026'!J16</f>
        <v>0</v>
      </c>
      <c r="J16" s="1">
        <v>0</v>
      </c>
      <c r="K16" s="1" t="s">
        <v>9</v>
      </c>
      <c r="L16" s="1" t="s">
        <v>9</v>
      </c>
    </row>
    <row r="17" spans="1:33" ht="15.75" x14ac:dyDescent="0.25">
      <c r="A17" s="11">
        <v>8</v>
      </c>
      <c r="B17" s="14" t="s">
        <v>32</v>
      </c>
      <c r="C17" s="1">
        <f>'01.01.2026'!D17</f>
        <v>18354.376999999979</v>
      </c>
      <c r="D17" s="1">
        <f>[13]Свод!$E$13</f>
        <v>20001.431999999975</v>
      </c>
      <c r="E17" s="1">
        <f>'01.01.2026'!F17</f>
        <v>256</v>
      </c>
      <c r="F17" s="9">
        <f>'[18] РСО Д '!$E$27</f>
        <v>674.62</v>
      </c>
      <c r="G17" s="1" t="s">
        <v>9</v>
      </c>
      <c r="H17" s="1" t="s">
        <v>9</v>
      </c>
      <c r="I17" s="1">
        <f>'01.01.2026'!J17</f>
        <v>0</v>
      </c>
      <c r="J17" s="1">
        <f>'[15]01.03.26'!$D$24</f>
        <v>0</v>
      </c>
      <c r="K17" s="1" t="s">
        <v>9</v>
      </c>
      <c r="L17" s="1" t="s">
        <v>9</v>
      </c>
    </row>
    <row r="18" spans="1:33" ht="15.75" x14ac:dyDescent="0.25">
      <c r="A18" s="11">
        <v>9</v>
      </c>
      <c r="B18" s="14" t="s">
        <v>36</v>
      </c>
      <c r="C18" s="1">
        <f>'01.01.2026'!D18</f>
        <v>3152.9999999999991</v>
      </c>
      <c r="D18" s="1">
        <f>[13]Свод!$E$14</f>
        <v>3589.8999999999996</v>
      </c>
      <c r="E18" s="1">
        <f>'01.01.2026'!F18</f>
        <v>67</v>
      </c>
      <c r="F18" s="9">
        <f>'[18] РСО Д '!$E$32</f>
        <v>122.45</v>
      </c>
      <c r="G18" s="1" t="s">
        <v>9</v>
      </c>
      <c r="H18" s="1" t="s">
        <v>9</v>
      </c>
      <c r="I18" s="1">
        <f>'01.01.2026'!J18</f>
        <v>0</v>
      </c>
      <c r="J18" s="1">
        <v>0</v>
      </c>
      <c r="K18" s="1" t="s">
        <v>9</v>
      </c>
      <c r="L18" s="1" t="s">
        <v>9</v>
      </c>
    </row>
    <row r="19" spans="1:33" ht="15.75" x14ac:dyDescent="0.25">
      <c r="A19" s="11">
        <v>10</v>
      </c>
      <c r="B19" s="14" t="s">
        <v>34</v>
      </c>
      <c r="C19" s="1">
        <f>'01.01.2026'!D19</f>
        <v>4340.99</v>
      </c>
      <c r="D19" s="1">
        <f>[13]Свод!$E$15</f>
        <v>4651.3999999999996</v>
      </c>
      <c r="E19" s="1">
        <f>'01.01.2026'!F19</f>
        <v>439</v>
      </c>
      <c r="F19" s="9">
        <f>'[18] РСО Д '!$E$28</f>
        <v>180.07</v>
      </c>
      <c r="G19" s="1" t="s">
        <v>9</v>
      </c>
      <c r="H19" s="1" t="s">
        <v>9</v>
      </c>
      <c r="I19" s="1">
        <f>'01.01.2026'!J19</f>
        <v>0</v>
      </c>
      <c r="J19" s="9">
        <v>0</v>
      </c>
      <c r="K19" s="1" t="s">
        <v>9</v>
      </c>
      <c r="L19" s="1" t="s">
        <v>9</v>
      </c>
    </row>
    <row r="20" spans="1:33" ht="17.25" customHeight="1" x14ac:dyDescent="0.25">
      <c r="A20" s="11">
        <v>11</v>
      </c>
      <c r="B20" s="15" t="s">
        <v>20</v>
      </c>
      <c r="C20" s="1">
        <f>'01.01.2026'!D20</f>
        <v>1451.3000000000002</v>
      </c>
      <c r="D20" s="1">
        <f>[13]Свод!$E$16</f>
        <v>1451.3000000000002</v>
      </c>
      <c r="E20" s="1" t="str">
        <f>'01.01.2026'!F20</f>
        <v xml:space="preserve"> Х</v>
      </c>
      <c r="F20" s="1" t="s">
        <v>21</v>
      </c>
      <c r="G20" s="1" t="s">
        <v>9</v>
      </c>
      <c r="H20" s="1" t="s">
        <v>9</v>
      </c>
      <c r="I20" s="1" t="str">
        <f>'01.01.2026'!J20</f>
        <v>Х</v>
      </c>
      <c r="J20" s="1" t="s">
        <v>9</v>
      </c>
      <c r="K20" s="1" t="s">
        <v>9</v>
      </c>
      <c r="L20" s="1" t="s">
        <v>9</v>
      </c>
    </row>
    <row r="21" spans="1:33" ht="17.25" customHeight="1" x14ac:dyDescent="0.25">
      <c r="A21" s="11">
        <v>12</v>
      </c>
      <c r="B21" s="15" t="s">
        <v>37</v>
      </c>
      <c r="C21" s="1" t="str">
        <f>'01.01.2026'!D21</f>
        <v>-</v>
      </c>
      <c r="D21" s="1" t="s">
        <v>39</v>
      </c>
      <c r="E21" s="1">
        <f>'01.01.2026'!F21</f>
        <v>29</v>
      </c>
      <c r="F21" s="1">
        <f>'[18] РСО Д '!$E$30</f>
        <v>42.29</v>
      </c>
      <c r="G21" s="1" t="s">
        <v>9</v>
      </c>
      <c r="H21" s="1" t="s">
        <v>9</v>
      </c>
      <c r="I21" s="1" t="str">
        <f>'01.01.2026'!J21</f>
        <v>Х</v>
      </c>
      <c r="J21" s="1" t="s">
        <v>9</v>
      </c>
      <c r="K21" s="1" t="s">
        <v>9</v>
      </c>
      <c r="L21" s="1" t="s">
        <v>9</v>
      </c>
    </row>
    <row r="22" spans="1:33" ht="15.75" x14ac:dyDescent="0.25">
      <c r="A22" s="11">
        <v>13</v>
      </c>
      <c r="B22" s="14" t="s">
        <v>26</v>
      </c>
      <c r="C22" s="1">
        <f>'01.01.2026'!D22</f>
        <v>3975.7000000000016</v>
      </c>
      <c r="D22" s="1">
        <f>[13]Свод!$E$17</f>
        <v>3975.7000000000016</v>
      </c>
      <c r="E22" s="1">
        <f>'01.01.2026'!F22</f>
        <v>66</v>
      </c>
      <c r="F22" s="9">
        <f>'[18] РСО Д '!$E$19</f>
        <v>66.64</v>
      </c>
      <c r="G22" s="1" t="s">
        <v>9</v>
      </c>
      <c r="H22" s="1" t="s">
        <v>9</v>
      </c>
      <c r="I22" s="1">
        <f>'01.01.2026'!J22</f>
        <v>0</v>
      </c>
      <c r="J22" s="1">
        <v>0</v>
      </c>
      <c r="K22" s="1" t="s">
        <v>9</v>
      </c>
      <c r="L22" s="1" t="s">
        <v>9</v>
      </c>
    </row>
    <row r="23" spans="1:33" ht="15.75" x14ac:dyDescent="0.25">
      <c r="A23" s="11">
        <v>14</v>
      </c>
      <c r="B23" s="14" t="s">
        <v>22</v>
      </c>
      <c r="C23" s="1">
        <f>'01.01.2026'!D23</f>
        <v>30238.637249999996</v>
      </c>
      <c r="D23" s="1">
        <f>[13]Свод!$E$18</f>
        <v>30238.637249999996</v>
      </c>
      <c r="E23" s="1">
        <f>'01.01.2026'!F23</f>
        <v>52572</v>
      </c>
      <c r="F23" s="9">
        <f>'[18] РСО Д '!$E$26</f>
        <v>55572.75</v>
      </c>
      <c r="G23" s="1" t="s">
        <v>9</v>
      </c>
      <c r="H23" s="1" t="s">
        <v>9</v>
      </c>
      <c r="I23" s="1">
        <f>'01.01.2026'!J23</f>
        <v>0</v>
      </c>
      <c r="J23" s="1">
        <f>'[15]01.03.26'!$D$42</f>
        <v>0</v>
      </c>
      <c r="K23" s="1" t="s">
        <v>9</v>
      </c>
      <c r="L23" s="1" t="s">
        <v>9</v>
      </c>
    </row>
    <row r="24" spans="1:33" ht="18" customHeight="1" x14ac:dyDescent="0.25">
      <c r="A24" s="11">
        <v>15</v>
      </c>
      <c r="B24" s="14" t="s">
        <v>18</v>
      </c>
      <c r="C24" s="1">
        <f>'01.01.2026'!D24</f>
        <v>1743.7</v>
      </c>
      <c r="D24" s="1">
        <f>[13]Свод!$E$19</f>
        <v>1743.7</v>
      </c>
      <c r="E24" s="1">
        <f>'01.01.2026'!F24</f>
        <v>12132</v>
      </c>
      <c r="F24" s="9">
        <f>'[18] РСО Д '!$E$34</f>
        <v>12132.15155</v>
      </c>
      <c r="G24" s="1" t="s">
        <v>9</v>
      </c>
      <c r="H24" s="1" t="s">
        <v>9</v>
      </c>
      <c r="I24" s="1">
        <f>'01.01.2026'!J24</f>
        <v>43.65</v>
      </c>
      <c r="J24" s="1">
        <f>'[15]01.03.26'!$D$39</f>
        <v>43.65</v>
      </c>
      <c r="K24" s="1" t="s">
        <v>9</v>
      </c>
      <c r="L24" s="1" t="s">
        <v>9</v>
      </c>
    </row>
    <row r="25" spans="1:33" ht="15.75" x14ac:dyDescent="0.25">
      <c r="A25" s="11">
        <v>16</v>
      </c>
      <c r="B25" s="14" t="s">
        <v>27</v>
      </c>
      <c r="C25" s="1">
        <f>'01.01.2026'!D25</f>
        <v>9250.7999999999993</v>
      </c>
      <c r="D25" s="1">
        <f>[13]Свод!$E$20</f>
        <v>9250.7999999999993</v>
      </c>
      <c r="E25" s="1">
        <f>'01.01.2026'!F25</f>
        <v>439</v>
      </c>
      <c r="F25" s="9">
        <f>'[18] РСО Д '!$E$24</f>
        <v>439.26983000000001</v>
      </c>
      <c r="G25" s="1" t="s">
        <v>9</v>
      </c>
      <c r="H25" s="1" t="s">
        <v>9</v>
      </c>
      <c r="I25" s="1">
        <f>'01.01.2026'!J25</f>
        <v>21.83</v>
      </c>
      <c r="J25" s="1">
        <f>'[15]01.03.26'!$D$33</f>
        <v>21.83</v>
      </c>
      <c r="K25" s="1" t="s">
        <v>9</v>
      </c>
      <c r="L25" s="1" t="s">
        <v>9</v>
      </c>
    </row>
    <row r="26" spans="1:33" ht="15.75" x14ac:dyDescent="0.25">
      <c r="A26" s="11">
        <v>17</v>
      </c>
      <c r="B26" s="14" t="s">
        <v>33</v>
      </c>
      <c r="C26" s="1">
        <f>'01.01.2026'!D26</f>
        <v>1079.5900000000001</v>
      </c>
      <c r="D26" s="1">
        <f>[13]Свод!$E$21</f>
        <v>1079.5900000000001</v>
      </c>
      <c r="E26" s="1">
        <f>'01.01.2026'!F26</f>
        <v>0</v>
      </c>
      <c r="F26" s="9">
        <f>0</f>
        <v>0</v>
      </c>
      <c r="G26" s="1" t="s">
        <v>9</v>
      </c>
      <c r="H26" s="1" t="s">
        <v>9</v>
      </c>
      <c r="I26" s="1" t="str">
        <f>'01.01.2026'!J26</f>
        <v>Х</v>
      </c>
      <c r="J26" s="1" t="s">
        <v>9</v>
      </c>
      <c r="K26" s="1" t="s">
        <v>9</v>
      </c>
      <c r="L26" s="1" t="s">
        <v>9</v>
      </c>
    </row>
    <row r="27" spans="1:33" ht="15.75" x14ac:dyDescent="0.25">
      <c r="A27" s="11">
        <v>18</v>
      </c>
      <c r="B27" s="14" t="s">
        <v>23</v>
      </c>
      <c r="C27" s="1">
        <f>'01.01.2026'!D27</f>
        <v>7325.1</v>
      </c>
      <c r="D27" s="1">
        <f>[13]Свод!$E$22</f>
        <v>7325.1</v>
      </c>
      <c r="E27" s="1">
        <f>'01.01.2026'!F27</f>
        <v>5968</v>
      </c>
      <c r="F27" s="9">
        <f>'[18] РСО Д '!$E$18</f>
        <v>5968.1149299999997</v>
      </c>
      <c r="G27" s="1" t="s">
        <v>9</v>
      </c>
      <c r="H27" s="1" t="s">
        <v>9</v>
      </c>
      <c r="I27" s="1">
        <f>'01.01.2026'!J27</f>
        <v>0</v>
      </c>
      <c r="J27" s="1">
        <v>0</v>
      </c>
      <c r="K27" s="1" t="s">
        <v>9</v>
      </c>
      <c r="L27" s="1" t="s">
        <v>9</v>
      </c>
    </row>
    <row r="28" spans="1:33" ht="15.75" x14ac:dyDescent="0.25">
      <c r="A28" s="11">
        <v>19</v>
      </c>
      <c r="B28" s="14" t="s">
        <v>16</v>
      </c>
      <c r="C28" s="1">
        <f>'01.01.2026'!D28</f>
        <v>5464.92</v>
      </c>
      <c r="D28" s="1">
        <f>[13]Свод!$E$23</f>
        <v>5464.92</v>
      </c>
      <c r="E28" s="1">
        <f>'01.01.2026'!F28</f>
        <v>15889</v>
      </c>
      <c r="F28" s="9">
        <f>'[18] РСО Д '!$E$22</f>
        <v>15889.44686</v>
      </c>
      <c r="G28" s="1" t="s">
        <v>9</v>
      </c>
      <c r="H28" s="1" t="s">
        <v>9</v>
      </c>
      <c r="I28" s="1" t="str">
        <f>'01.01.2026'!J28</f>
        <v>Х</v>
      </c>
      <c r="J28" s="1" t="s">
        <v>9</v>
      </c>
      <c r="K28" s="1" t="s">
        <v>9</v>
      </c>
      <c r="L28" s="1" t="s">
        <v>9</v>
      </c>
    </row>
    <row r="29" spans="1:33" ht="15.75" x14ac:dyDescent="0.25">
      <c r="A29" s="11"/>
      <c r="B29" s="16" t="s">
        <v>28</v>
      </c>
      <c r="C29" s="17">
        <f>SUM(C11:C28)</f>
        <v>140727.90524999995</v>
      </c>
      <c r="D29" s="17">
        <f>SUM(D11:D28)</f>
        <v>145535.57024999993</v>
      </c>
      <c r="E29" s="17">
        <f>SUM(E11:E28)+E7</f>
        <v>323665.39101999998</v>
      </c>
      <c r="F29" s="17">
        <f>SUM(F11:F28)+F7</f>
        <v>345329.00921999995</v>
      </c>
      <c r="G29" s="17">
        <f>SUM(G11:G28)+G7</f>
        <v>21839.49</v>
      </c>
      <c r="H29" s="17">
        <f>SUM(H11:H28)+H7</f>
        <v>22066.34</v>
      </c>
      <c r="I29" s="17">
        <f>SUM(I11:I28)</f>
        <v>81.8</v>
      </c>
      <c r="J29" s="17">
        <f>SUM(J11:J28)</f>
        <v>77.83</v>
      </c>
      <c r="K29" s="17">
        <f>SUM(K11:K28)+K7</f>
        <v>17333.7</v>
      </c>
      <c r="L29" s="17">
        <f>SUM(L11:L28)+L7</f>
        <v>19271.939999999999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x14ac:dyDescent="0.25">
      <c r="A30" s="22"/>
      <c r="B30" s="18"/>
      <c r="C30" s="24"/>
      <c r="D30" s="19"/>
      <c r="E30" s="24"/>
      <c r="F30" s="12"/>
      <c r="G30" s="24"/>
      <c r="H30" s="19"/>
      <c r="I30" s="24"/>
      <c r="J30" s="19"/>
      <c r="K30" s="24"/>
      <c r="L30" s="19"/>
    </row>
    <row r="31" spans="1:33" ht="15.75" x14ac:dyDescent="0.25">
      <c r="A31" s="22"/>
      <c r="B31" s="18" t="s">
        <v>29</v>
      </c>
      <c r="C31" s="24"/>
      <c r="D31" s="19"/>
      <c r="E31" s="24"/>
      <c r="F31" s="19"/>
      <c r="G31" s="24"/>
      <c r="H31" s="19"/>
      <c r="I31" s="24"/>
      <c r="J31" s="19"/>
      <c r="K31" s="24"/>
      <c r="L31" s="19"/>
    </row>
    <row r="32" spans="1:33" ht="15.75" x14ac:dyDescent="0.25">
      <c r="A32" s="22"/>
      <c r="B32" s="3" t="s">
        <v>49</v>
      </c>
      <c r="C32" s="24"/>
      <c r="D32" s="19"/>
      <c r="E32" s="24"/>
      <c r="F32" s="19"/>
      <c r="G32" s="24"/>
      <c r="H32" s="19"/>
      <c r="I32" s="24"/>
      <c r="J32" s="19"/>
      <c r="K32" s="24"/>
      <c r="L32" s="19"/>
    </row>
    <row r="33" spans="1:13" ht="15.75" x14ac:dyDescent="0.25">
      <c r="A33" s="22"/>
      <c r="B33" s="3" t="s">
        <v>46</v>
      </c>
      <c r="C33" s="24"/>
      <c r="D33" s="19"/>
      <c r="E33" s="24"/>
      <c r="F33" s="19"/>
      <c r="G33" s="24"/>
      <c r="H33" s="19"/>
      <c r="I33" s="24"/>
      <c r="J33" s="19"/>
      <c r="K33" s="24"/>
      <c r="L33" s="19"/>
    </row>
    <row r="34" spans="1:13" ht="15.75" x14ac:dyDescent="0.25">
      <c r="A34" s="22"/>
      <c r="B34" s="3" t="s">
        <v>40</v>
      </c>
      <c r="C34" s="24"/>
      <c r="D34" s="19"/>
      <c r="E34" s="24"/>
      <c r="F34" s="19"/>
      <c r="G34" s="24"/>
      <c r="H34" s="19"/>
      <c r="I34" s="24"/>
      <c r="J34" s="19"/>
      <c r="K34" s="24"/>
      <c r="L34" s="19"/>
      <c r="M34" s="23"/>
    </row>
    <row r="35" spans="1:13" ht="15.75" x14ac:dyDescent="0.25">
      <c r="A35" s="22"/>
      <c r="B35" s="3" t="s">
        <v>47</v>
      </c>
      <c r="C35" s="24"/>
      <c r="D35" s="19"/>
      <c r="E35" s="24"/>
      <c r="F35" s="19"/>
      <c r="G35" s="24"/>
      <c r="H35" s="19"/>
      <c r="I35" s="24"/>
      <c r="J35" s="19"/>
      <c r="K35" s="24"/>
      <c r="L35" s="19"/>
      <c r="M35" s="23"/>
    </row>
    <row r="36" spans="1:13" ht="30.75" customHeight="1" x14ac:dyDescent="0.25">
      <c r="A36" s="22"/>
      <c r="B36" s="42" t="s">
        <v>41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23"/>
    </row>
    <row r="37" spans="1:13" ht="15.75" x14ac:dyDescent="0.25">
      <c r="A37" s="22"/>
      <c r="B37" s="3" t="s">
        <v>42</v>
      </c>
      <c r="C37" s="25"/>
      <c r="D37" s="32"/>
      <c r="E37" s="25"/>
      <c r="F37" s="32"/>
      <c r="G37" s="25"/>
      <c r="H37" s="32"/>
      <c r="I37" s="25"/>
      <c r="J37" s="32"/>
      <c r="K37" s="25"/>
      <c r="L37" s="32"/>
      <c r="M37" s="23"/>
    </row>
    <row r="38" spans="1:13" ht="15.75" x14ac:dyDescent="0.25">
      <c r="A38" s="22"/>
      <c r="B38" s="3" t="s">
        <v>43</v>
      </c>
      <c r="C38" s="24"/>
      <c r="D38" s="19"/>
      <c r="E38" s="24"/>
      <c r="F38" s="19"/>
      <c r="G38" s="24"/>
      <c r="H38" s="19"/>
      <c r="I38" s="24"/>
      <c r="J38" s="19"/>
      <c r="K38" s="24"/>
      <c r="L38" s="19"/>
      <c r="M38" s="23"/>
    </row>
    <row r="39" spans="1:13" ht="15.75" x14ac:dyDescent="0.25">
      <c r="A39" s="22"/>
      <c r="B39" s="3" t="s">
        <v>44</v>
      </c>
      <c r="C39" s="24"/>
      <c r="D39" s="19"/>
      <c r="E39" s="24"/>
      <c r="F39" s="19"/>
      <c r="G39" s="24"/>
      <c r="H39" s="19"/>
      <c r="I39" s="24"/>
      <c r="J39" s="19"/>
      <c r="K39" s="24"/>
      <c r="L39" s="19"/>
      <c r="M39" s="23"/>
    </row>
    <row r="40" spans="1:13" ht="15.75" x14ac:dyDescent="0.25">
      <c r="A40" s="22"/>
      <c r="B40" s="3" t="s">
        <v>45</v>
      </c>
      <c r="C40" s="24"/>
      <c r="D40" s="19"/>
      <c r="E40" s="24"/>
      <c r="F40" s="19"/>
      <c r="G40" s="24"/>
      <c r="H40" s="19"/>
      <c r="I40" s="24"/>
      <c r="J40" s="19"/>
      <c r="K40" s="24"/>
      <c r="L40" s="19"/>
      <c r="M40" s="23"/>
    </row>
    <row r="41" spans="1:13" ht="15.75" x14ac:dyDescent="0.25">
      <c r="A41" s="22"/>
      <c r="B41" s="23"/>
      <c r="C41" s="24"/>
      <c r="D41" s="19"/>
      <c r="E41" s="24"/>
      <c r="F41" s="19"/>
      <c r="G41" s="24"/>
      <c r="H41" s="19"/>
      <c r="I41" s="24"/>
      <c r="J41" s="19"/>
      <c r="K41" s="24"/>
      <c r="L41" s="19"/>
    </row>
    <row r="42" spans="1:13" ht="36" customHeight="1" x14ac:dyDescent="0.25">
      <c r="A42" s="2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</row>
    <row r="43" spans="1:13" ht="24.75" customHeight="1" x14ac:dyDescent="0.25">
      <c r="A43" s="2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1:13" ht="15.75" x14ac:dyDescent="0.25">
      <c r="A44" s="22"/>
      <c r="B44" s="23"/>
      <c r="C44" s="24"/>
      <c r="D44" s="19"/>
      <c r="E44" s="24"/>
      <c r="F44" s="19"/>
      <c r="G44" s="24"/>
      <c r="H44" s="19"/>
      <c r="I44" s="24"/>
      <c r="J44" s="19"/>
      <c r="K44" s="24"/>
      <c r="L44" s="19"/>
    </row>
    <row r="45" spans="1:13" ht="15.75" x14ac:dyDescent="0.25">
      <c r="A45" s="22"/>
      <c r="B45" s="23"/>
      <c r="C45" s="24"/>
      <c r="D45" s="19"/>
      <c r="E45" s="24"/>
      <c r="F45" s="19"/>
      <c r="G45" s="24"/>
      <c r="H45" s="19"/>
      <c r="I45" s="24"/>
      <c r="J45" s="19"/>
      <c r="K45" s="24"/>
      <c r="L45" s="19"/>
    </row>
    <row r="46" spans="1:13" ht="15.75" x14ac:dyDescent="0.25">
      <c r="A46" s="22"/>
      <c r="C46" s="24"/>
      <c r="D46" s="19"/>
      <c r="E46" s="24"/>
      <c r="F46" s="19"/>
      <c r="G46" s="24"/>
      <c r="H46" s="19"/>
      <c r="I46" s="24"/>
      <c r="J46" s="19"/>
      <c r="K46" s="24"/>
      <c r="L46" s="19"/>
    </row>
    <row r="47" spans="1:13" ht="15.75" x14ac:dyDescent="0.25">
      <c r="A47" s="22"/>
      <c r="C47" s="24"/>
      <c r="D47" s="19"/>
      <c r="E47" s="24"/>
      <c r="F47" s="19"/>
      <c r="G47" s="24"/>
      <c r="H47" s="19"/>
      <c r="I47" s="24"/>
      <c r="J47" s="19"/>
      <c r="K47" s="24"/>
      <c r="L47" s="19"/>
    </row>
    <row r="48" spans="1:13" ht="15.75" x14ac:dyDescent="0.25">
      <c r="A48" s="22"/>
      <c r="C48" s="24"/>
      <c r="D48" s="19"/>
      <c r="E48" s="24"/>
      <c r="F48" s="19"/>
      <c r="G48" s="24"/>
      <c r="H48" s="19"/>
      <c r="I48" s="24"/>
      <c r="J48" s="19"/>
      <c r="K48" s="24"/>
      <c r="L48" s="19"/>
    </row>
    <row r="49" spans="1:12" ht="15.75" x14ac:dyDescent="0.25">
      <c r="A49" s="22"/>
      <c r="C49" s="24"/>
      <c r="D49" s="19"/>
      <c r="E49" s="24"/>
      <c r="F49" s="19"/>
      <c r="G49" s="24"/>
      <c r="H49" s="19"/>
      <c r="I49" s="24"/>
      <c r="J49" s="19"/>
      <c r="K49" s="24"/>
      <c r="L49" s="19"/>
    </row>
    <row r="50" spans="1:12" ht="15.75" x14ac:dyDescent="0.25">
      <c r="A50" s="22"/>
      <c r="C50" s="24"/>
      <c r="D50" s="19"/>
      <c r="E50" s="24"/>
      <c r="F50" s="19"/>
      <c r="G50" s="24"/>
      <c r="H50" s="19"/>
      <c r="I50" s="24"/>
      <c r="J50" s="19"/>
      <c r="K50" s="24"/>
      <c r="L50" s="19"/>
    </row>
    <row r="51" spans="1:12" ht="15.75" x14ac:dyDescent="0.25">
      <c r="A51" s="22"/>
      <c r="C51" s="24"/>
      <c r="D51" s="19"/>
      <c r="E51" s="24"/>
      <c r="F51" s="19"/>
      <c r="G51" s="24"/>
      <c r="H51" s="19"/>
      <c r="I51" s="24"/>
      <c r="J51" s="19"/>
      <c r="K51" s="24"/>
      <c r="L51" s="19"/>
    </row>
    <row r="52" spans="1:12" ht="15.75" x14ac:dyDescent="0.25">
      <c r="A52" s="22"/>
      <c r="C52" s="24"/>
      <c r="D52" s="19"/>
      <c r="E52" s="24"/>
      <c r="F52" s="19"/>
      <c r="G52" s="24"/>
      <c r="H52" s="19"/>
      <c r="I52" s="24"/>
      <c r="J52" s="19"/>
      <c r="K52" s="24"/>
      <c r="L52" s="19"/>
    </row>
    <row r="53" spans="1:12" ht="15.75" x14ac:dyDescent="0.25">
      <c r="A53" s="22"/>
      <c r="C53" s="24"/>
      <c r="D53" s="19"/>
      <c r="E53" s="24"/>
      <c r="F53" s="19"/>
      <c r="G53" s="24"/>
      <c r="H53" s="19"/>
      <c r="I53" s="24"/>
      <c r="J53" s="19"/>
      <c r="K53" s="24"/>
      <c r="L53" s="19"/>
    </row>
    <row r="54" spans="1:12" ht="15.75" x14ac:dyDescent="0.25">
      <c r="A54" s="22"/>
      <c r="C54" s="24"/>
      <c r="D54" s="19"/>
      <c r="E54" s="24"/>
      <c r="F54" s="19"/>
      <c r="G54" s="24"/>
      <c r="H54" s="19"/>
      <c r="I54" s="24"/>
      <c r="J54" s="19"/>
      <c r="K54" s="24"/>
      <c r="L54" s="19"/>
    </row>
    <row r="57" spans="1:12" ht="15.75" x14ac:dyDescent="0.25">
      <c r="A57" s="22"/>
      <c r="C57" s="24"/>
      <c r="D57" s="19"/>
      <c r="E57" s="24"/>
      <c r="F57" s="19"/>
      <c r="G57" s="24"/>
      <c r="H57" s="19"/>
      <c r="I57" s="24"/>
      <c r="J57" s="19"/>
      <c r="K57" s="24"/>
      <c r="L57" s="19"/>
    </row>
    <row r="58" spans="1:12" ht="15.75" x14ac:dyDescent="0.25">
      <c r="A58" s="22"/>
      <c r="C58" s="24"/>
      <c r="D58" s="19"/>
      <c r="E58" s="24"/>
      <c r="F58" s="19"/>
      <c r="G58" s="24"/>
      <c r="H58" s="19"/>
      <c r="I58" s="24"/>
      <c r="J58" s="19"/>
      <c r="K58" s="24"/>
      <c r="L58" s="19"/>
    </row>
    <row r="59" spans="1:12" ht="15.75" x14ac:dyDescent="0.25">
      <c r="A59" s="22"/>
      <c r="C59" s="24"/>
      <c r="D59" s="19"/>
      <c r="E59" s="24"/>
      <c r="F59" s="19"/>
      <c r="G59" s="24"/>
      <c r="H59" s="19"/>
      <c r="I59" s="24"/>
      <c r="J59" s="19"/>
      <c r="K59" s="24"/>
      <c r="L59" s="19"/>
    </row>
    <row r="60" spans="1:12" ht="15.75" x14ac:dyDescent="0.25">
      <c r="A60" s="22"/>
      <c r="C60" s="24"/>
      <c r="D60" s="19"/>
      <c r="E60" s="24"/>
      <c r="F60" s="19"/>
      <c r="G60" s="24"/>
      <c r="H60" s="19"/>
      <c r="I60" s="24"/>
      <c r="J60" s="19"/>
      <c r="K60" s="24"/>
      <c r="L60" s="19"/>
    </row>
    <row r="61" spans="1:12" ht="15.75" x14ac:dyDescent="0.25">
      <c r="A61" s="22"/>
      <c r="C61" s="24"/>
      <c r="D61" s="19"/>
      <c r="E61" s="24"/>
      <c r="F61" s="19"/>
      <c r="G61" s="24"/>
      <c r="H61" s="19"/>
      <c r="I61" s="24"/>
      <c r="J61" s="19"/>
      <c r="K61" s="24"/>
      <c r="L61" s="19"/>
    </row>
    <row r="62" spans="1:12" ht="15.75" x14ac:dyDescent="0.25">
      <c r="A62" s="22"/>
      <c r="C62" s="24"/>
      <c r="D62" s="19"/>
      <c r="E62" s="24"/>
      <c r="F62" s="19"/>
      <c r="G62" s="24"/>
      <c r="H62" s="19"/>
      <c r="I62" s="24"/>
      <c r="J62" s="19"/>
      <c r="K62" s="24"/>
      <c r="L62" s="19"/>
    </row>
    <row r="63" spans="1:12" ht="15.75" x14ac:dyDescent="0.25">
      <c r="A63" s="22"/>
      <c r="C63" s="24"/>
      <c r="D63" s="19"/>
      <c r="E63" s="24"/>
      <c r="F63" s="19"/>
      <c r="G63" s="24"/>
      <c r="H63" s="19"/>
      <c r="I63" s="24"/>
      <c r="J63" s="19"/>
      <c r="K63" s="24"/>
      <c r="L63" s="19"/>
    </row>
    <row r="64" spans="1:12" ht="15.75" x14ac:dyDescent="0.25">
      <c r="A64" s="22"/>
      <c r="C64" s="24"/>
      <c r="D64" s="19"/>
      <c r="E64" s="24"/>
      <c r="F64" s="19"/>
      <c r="G64" s="24"/>
      <c r="H64" s="19"/>
      <c r="I64" s="24"/>
      <c r="J64" s="19"/>
      <c r="K64" s="24"/>
      <c r="L64" s="19"/>
    </row>
    <row r="65" spans="1:12" ht="15.75" x14ac:dyDescent="0.25">
      <c r="A65" s="22"/>
      <c r="C65" s="24"/>
      <c r="D65" s="19"/>
      <c r="E65" s="24"/>
      <c r="F65" s="19"/>
      <c r="G65" s="24"/>
      <c r="H65" s="19"/>
      <c r="I65" s="24"/>
      <c r="J65" s="19"/>
      <c r="K65" s="24"/>
      <c r="L65" s="19"/>
    </row>
    <row r="66" spans="1:12" ht="15.75" x14ac:dyDescent="0.25">
      <c r="A66" s="22"/>
      <c r="C66" s="24"/>
      <c r="D66" s="19"/>
      <c r="E66" s="24"/>
      <c r="F66" s="19"/>
      <c r="G66" s="24"/>
      <c r="H66" s="19"/>
      <c r="I66" s="24"/>
      <c r="J66" s="19"/>
      <c r="K66" s="24"/>
      <c r="L66" s="19"/>
    </row>
  </sheetData>
  <mergeCells count="13">
    <mergeCell ref="B36:L36"/>
    <mergeCell ref="B42:L42"/>
    <mergeCell ref="B43:L43"/>
    <mergeCell ref="A1:L1"/>
    <mergeCell ref="A3:A5"/>
    <mergeCell ref="B3:B5"/>
    <mergeCell ref="C3:D4"/>
    <mergeCell ref="E3:F4"/>
    <mergeCell ref="G3:J3"/>
    <mergeCell ref="K3:L3"/>
    <mergeCell ref="G4:H4"/>
    <mergeCell ref="I4:J4"/>
    <mergeCell ref="K4:L4"/>
  </mergeCells>
  <pageMargins left="0.27" right="0" top="0" bottom="0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view="pageBreakPreview" zoomScaleNormal="100" zoomScaleSheetLayoutView="100" workbookViewId="0">
      <selection activeCell="F8" sqref="F8"/>
    </sheetView>
  </sheetViews>
  <sheetFormatPr defaultRowHeight="15" x14ac:dyDescent="0.25"/>
  <cols>
    <col min="1" max="1" width="7.42578125" style="3" customWidth="1"/>
    <col min="2" max="2" width="33.85546875" style="3" customWidth="1"/>
    <col min="3" max="3" width="12.7109375" style="23" customWidth="1"/>
    <col min="4" max="4" width="14" style="3" customWidth="1"/>
    <col min="5" max="5" width="15.7109375" style="23" customWidth="1"/>
    <col min="6" max="6" width="15.7109375" style="3" customWidth="1"/>
    <col min="7" max="7" width="12.7109375" style="23" customWidth="1"/>
    <col min="8" max="8" width="11.7109375" style="3" customWidth="1"/>
    <col min="9" max="9" width="11.7109375" style="23" customWidth="1"/>
    <col min="10" max="10" width="13.42578125" style="3" customWidth="1"/>
    <col min="11" max="11" width="13.5703125" style="23" customWidth="1"/>
    <col min="12" max="12" width="13.5703125" style="3" customWidth="1"/>
    <col min="13" max="13" width="12.140625" style="3" customWidth="1"/>
    <col min="14" max="14" width="10" style="3" customWidth="1"/>
    <col min="15" max="15" width="10.42578125" style="3" customWidth="1"/>
    <col min="16" max="17" width="9.140625" style="3"/>
    <col min="18" max="18" width="10.42578125" style="3" customWidth="1"/>
    <col min="19" max="19" width="10.140625" style="3" bestFit="1" customWidth="1"/>
    <col min="20" max="20" width="9.140625" style="3"/>
    <col min="21" max="21" width="11.28515625" style="3" bestFit="1" customWidth="1"/>
    <col min="22" max="27" width="9.140625" style="3"/>
    <col min="28" max="28" width="12.85546875" style="3" customWidth="1"/>
    <col min="29" max="29" width="12.5703125" style="3" customWidth="1"/>
    <col min="30" max="16384" width="9.140625" style="3"/>
  </cols>
  <sheetData>
    <row r="1" spans="1:12" ht="30.7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x14ac:dyDescent="0.25">
      <c r="K2" s="26"/>
      <c r="L2" s="4" t="s">
        <v>0</v>
      </c>
    </row>
    <row r="3" spans="1:12" ht="51" customHeight="1" x14ac:dyDescent="0.25">
      <c r="A3" s="45" t="s">
        <v>1</v>
      </c>
      <c r="B3" s="45" t="s">
        <v>2</v>
      </c>
      <c r="C3" s="46" t="s">
        <v>3</v>
      </c>
      <c r="D3" s="47"/>
      <c r="E3" s="46" t="s">
        <v>4</v>
      </c>
      <c r="F3" s="47"/>
      <c r="G3" s="50" t="s">
        <v>35</v>
      </c>
      <c r="H3" s="51"/>
      <c r="I3" s="51"/>
      <c r="J3" s="52"/>
      <c r="K3" s="45" t="s">
        <v>5</v>
      </c>
      <c r="L3" s="45"/>
    </row>
    <row r="4" spans="1:12" ht="72" customHeight="1" x14ac:dyDescent="0.25">
      <c r="A4" s="45"/>
      <c r="B4" s="45"/>
      <c r="C4" s="48"/>
      <c r="D4" s="49"/>
      <c r="E4" s="48"/>
      <c r="F4" s="49"/>
      <c r="G4" s="50" t="s">
        <v>6</v>
      </c>
      <c r="H4" s="52"/>
      <c r="I4" s="50" t="s">
        <v>7</v>
      </c>
      <c r="J4" s="52"/>
      <c r="K4" s="45" t="s">
        <v>6</v>
      </c>
      <c r="L4" s="45"/>
    </row>
    <row r="5" spans="1:12" ht="15" customHeight="1" x14ac:dyDescent="0.25">
      <c r="A5" s="45"/>
      <c r="B5" s="45"/>
      <c r="C5" s="5">
        <v>46023</v>
      </c>
      <c r="D5" s="5">
        <v>46113</v>
      </c>
      <c r="E5" s="5">
        <f>C5</f>
        <v>46023</v>
      </c>
      <c r="F5" s="5">
        <f>D5</f>
        <v>46113</v>
      </c>
      <c r="G5" s="5">
        <f>C5</f>
        <v>46023</v>
      </c>
      <c r="H5" s="5">
        <f>D5</f>
        <v>46113</v>
      </c>
      <c r="I5" s="5">
        <f>C5</f>
        <v>46023</v>
      </c>
      <c r="J5" s="5">
        <f>D5</f>
        <v>46113</v>
      </c>
      <c r="K5" s="5">
        <f>E5</f>
        <v>46023</v>
      </c>
      <c r="L5" s="5">
        <f>F5</f>
        <v>46113</v>
      </c>
    </row>
    <row r="6" spans="1:12" ht="15.75" customHeight="1" x14ac:dyDescent="0.25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6">
        <v>7</v>
      </c>
      <c r="H6" s="6">
        <v>8</v>
      </c>
      <c r="I6" s="35">
        <v>9</v>
      </c>
      <c r="J6" s="35">
        <v>10</v>
      </c>
      <c r="K6" s="35">
        <v>11</v>
      </c>
      <c r="L6" s="35">
        <v>12</v>
      </c>
    </row>
    <row r="7" spans="1:12" ht="15.75" x14ac:dyDescent="0.25">
      <c r="A7" s="7">
        <v>1</v>
      </c>
      <c r="B7" s="8" t="s">
        <v>8</v>
      </c>
      <c r="C7" s="1" t="s">
        <v>9</v>
      </c>
      <c r="D7" s="1" t="s">
        <v>9</v>
      </c>
      <c r="E7" s="1">
        <f>'01.01.2026'!F7</f>
        <v>233670.39101999998</v>
      </c>
      <c r="F7" s="1">
        <f>F8+F10+F9</f>
        <v>248047.74729</v>
      </c>
      <c r="G7" s="36">
        <f>'01.01.2026'!H7</f>
        <v>21839.49</v>
      </c>
      <c r="H7" s="36">
        <f>'[19]01.04.26'!$D$6</f>
        <v>22002.17</v>
      </c>
      <c r="I7" s="1" t="str">
        <f>'01.01.2026'!J7</f>
        <v>Х</v>
      </c>
      <c r="J7" s="1" t="s">
        <v>9</v>
      </c>
      <c r="K7" s="9">
        <f>'01.01.2026'!L7</f>
        <v>17333.7</v>
      </c>
      <c r="L7" s="9">
        <v>19479.2</v>
      </c>
    </row>
    <row r="8" spans="1:12" ht="17.25" customHeight="1" x14ac:dyDescent="0.25">
      <c r="A8" s="11" t="s">
        <v>10</v>
      </c>
      <c r="B8" s="2" t="s">
        <v>11</v>
      </c>
      <c r="C8" s="1" t="s">
        <v>9</v>
      </c>
      <c r="D8" s="1" t="s">
        <v>9</v>
      </c>
      <c r="E8" s="1">
        <f>'01.01.2026'!F8</f>
        <v>5110.6539299999995</v>
      </c>
      <c r="F8" s="9">
        <f>5388471.9/1000</f>
        <v>5388.4719000000005</v>
      </c>
      <c r="G8" s="1" t="s">
        <v>9</v>
      </c>
      <c r="H8" s="1" t="s">
        <v>9</v>
      </c>
      <c r="I8" s="1" t="str">
        <f>'01.01.2026'!J8</f>
        <v>Х</v>
      </c>
      <c r="J8" s="1" t="s">
        <v>9</v>
      </c>
      <c r="K8" s="1" t="s">
        <v>9</v>
      </c>
      <c r="L8" s="1" t="s">
        <v>9</v>
      </c>
    </row>
    <row r="9" spans="1:12" ht="32.25" customHeight="1" x14ac:dyDescent="0.25">
      <c r="A9" s="11" t="s">
        <v>12</v>
      </c>
      <c r="B9" s="21" t="s">
        <v>13</v>
      </c>
      <c r="C9" s="1" t="s">
        <v>9</v>
      </c>
      <c r="D9" s="1" t="s">
        <v>9</v>
      </c>
      <c r="E9" s="1">
        <f>'01.01.2026'!F9</f>
        <v>228407.24440999998</v>
      </c>
      <c r="F9" s="1">
        <f>[20]Лист_1!$I$320/1000</f>
        <v>242486.6347</v>
      </c>
      <c r="G9" s="1" t="s">
        <v>9</v>
      </c>
      <c r="H9" s="1" t="s">
        <v>9</v>
      </c>
      <c r="I9" s="1" t="str">
        <f>'01.01.2026'!J9</f>
        <v>Х</v>
      </c>
      <c r="J9" s="1" t="s">
        <v>9</v>
      </c>
      <c r="K9" s="1" t="s">
        <v>9</v>
      </c>
      <c r="L9" s="1" t="s">
        <v>9</v>
      </c>
    </row>
    <row r="10" spans="1:12" ht="15.75" x14ac:dyDescent="0.25">
      <c r="A10" s="11" t="s">
        <v>14</v>
      </c>
      <c r="B10" s="13" t="s">
        <v>15</v>
      </c>
      <c r="C10" s="1" t="s">
        <v>9</v>
      </c>
      <c r="D10" s="1" t="s">
        <v>9</v>
      </c>
      <c r="E10" s="1">
        <f>'01.01.2026'!F10</f>
        <v>152.49268000000001</v>
      </c>
      <c r="F10" s="9">
        <f>172640.69/1000</f>
        <v>172.64069000000001</v>
      </c>
      <c r="G10" s="1" t="s">
        <v>9</v>
      </c>
      <c r="H10" s="1" t="s">
        <v>9</v>
      </c>
      <c r="I10" s="1" t="str">
        <f>'01.01.2026'!J10</f>
        <v>Х</v>
      </c>
      <c r="J10" s="1" t="s">
        <v>9</v>
      </c>
      <c r="K10" s="1" t="s">
        <v>9</v>
      </c>
      <c r="L10" s="1" t="s">
        <v>9</v>
      </c>
    </row>
    <row r="11" spans="1:12" ht="31.5" x14ac:dyDescent="0.25">
      <c r="A11" s="11">
        <v>2</v>
      </c>
      <c r="B11" s="14" t="s">
        <v>19</v>
      </c>
      <c r="C11" s="1">
        <f>'01.01.2026'!D11</f>
        <v>17636.499999999978</v>
      </c>
      <c r="D11" s="1">
        <f>[13]Свод!$F$7</f>
        <v>13819.699999999977</v>
      </c>
      <c r="E11" s="1">
        <f>'01.01.2026'!F11</f>
        <v>786</v>
      </c>
      <c r="F11" s="1">
        <f>'[21] РСО Д '!$E$33</f>
        <v>288.27999999999997</v>
      </c>
      <c r="G11" s="1" t="s">
        <v>9</v>
      </c>
      <c r="H11" s="1" t="s">
        <v>9</v>
      </c>
      <c r="I11" s="1">
        <f>'01.01.2026'!J11</f>
        <v>11.56</v>
      </c>
      <c r="J11" s="1">
        <f>'[19]01.04.26'!$D$9</f>
        <v>0</v>
      </c>
      <c r="K11" s="1" t="s">
        <v>9</v>
      </c>
      <c r="L11" s="1" t="s">
        <v>9</v>
      </c>
    </row>
    <row r="12" spans="1:12" ht="15.75" x14ac:dyDescent="0.25">
      <c r="A12" s="11">
        <v>3</v>
      </c>
      <c r="B12" s="14" t="s">
        <v>38</v>
      </c>
      <c r="C12" s="1">
        <f>'01.01.2026'!D12</f>
        <v>779.0999999999998</v>
      </c>
      <c r="D12" s="1">
        <f>[13]Свод!$F$8</f>
        <v>4510.2</v>
      </c>
      <c r="E12" s="1">
        <f>'01.01.2026'!F12</f>
        <v>21</v>
      </c>
      <c r="F12" s="1">
        <f>'[21] РСО Д '!$E$29</f>
        <v>150.59</v>
      </c>
      <c r="G12" s="1" t="s">
        <v>9</v>
      </c>
      <c r="H12" s="1" t="s">
        <v>9</v>
      </c>
      <c r="I12" s="1" t="str">
        <f>'01.01.2026'!J12</f>
        <v>Х</v>
      </c>
      <c r="J12" s="1">
        <f>'[19]01.04.26'!$D$21</f>
        <v>13.34</v>
      </c>
      <c r="K12" s="1" t="s">
        <v>9</v>
      </c>
      <c r="L12" s="1" t="s">
        <v>9</v>
      </c>
    </row>
    <row r="13" spans="1:12" ht="15.75" x14ac:dyDescent="0.25">
      <c r="A13" s="11">
        <v>4</v>
      </c>
      <c r="B13" s="14" t="s">
        <v>24</v>
      </c>
      <c r="C13" s="1">
        <f>'01.01.2026'!D13</f>
        <v>8652.8999999999869</v>
      </c>
      <c r="D13" s="1">
        <f>[13]Свод!$F$9</f>
        <v>9765.0999999999858</v>
      </c>
      <c r="E13" s="1">
        <f>'01.01.2026'!F13</f>
        <v>105</v>
      </c>
      <c r="F13" s="9">
        <f>'[21] РСО Д '!$E$21</f>
        <v>232.84</v>
      </c>
      <c r="G13" s="1" t="s">
        <v>9</v>
      </c>
      <c r="H13" s="1" t="s">
        <v>9</v>
      </c>
      <c r="I13" s="1">
        <f>'01.01.2026'!J13</f>
        <v>1.5</v>
      </c>
      <c r="J13" s="1">
        <f>'[19]01.04.26'!$D$15</f>
        <v>0</v>
      </c>
      <c r="K13" s="1" t="s">
        <v>9</v>
      </c>
      <c r="L13" s="1" t="s">
        <v>9</v>
      </c>
    </row>
    <row r="14" spans="1:12" ht="15.75" x14ac:dyDescent="0.25">
      <c r="A14" s="11">
        <v>5</v>
      </c>
      <c r="B14" s="14" t="s">
        <v>17</v>
      </c>
      <c r="C14" s="1">
        <f>'01.01.2026'!D14</f>
        <v>835.20000000000164</v>
      </c>
      <c r="D14" s="1">
        <f>[13]Свод!$F$10</f>
        <v>926.6000000000015</v>
      </c>
      <c r="E14" s="1">
        <f>'01.01.2026'!F14</f>
        <v>490</v>
      </c>
      <c r="F14" s="9">
        <f>'[21] РСО Д '!$E$23</f>
        <v>506.21</v>
      </c>
      <c r="G14" s="1" t="s">
        <v>9</v>
      </c>
      <c r="H14" s="1" t="s">
        <v>9</v>
      </c>
      <c r="I14" s="1">
        <f>'01.01.2026'!J14</f>
        <v>0</v>
      </c>
      <c r="J14" s="1">
        <v>0</v>
      </c>
      <c r="K14" s="1" t="s">
        <v>9</v>
      </c>
      <c r="L14" s="1" t="s">
        <v>9</v>
      </c>
    </row>
    <row r="15" spans="1:12" ht="15.75" x14ac:dyDescent="0.25">
      <c r="A15" s="11">
        <v>6</v>
      </c>
      <c r="B15" s="14" t="s">
        <v>25</v>
      </c>
      <c r="C15" s="1">
        <f>'01.01.2026'!D15</f>
        <v>15764.590999999991</v>
      </c>
      <c r="D15" s="1">
        <f>[13]Свод!$F$11</f>
        <v>17582.590999999989</v>
      </c>
      <c r="E15" s="1">
        <f>'01.01.2026'!F15</f>
        <v>342</v>
      </c>
      <c r="F15" s="9">
        <f>'[21] РСО Д '!$E$20</f>
        <v>793.2</v>
      </c>
      <c r="G15" s="1" t="s">
        <v>9</v>
      </c>
      <c r="H15" s="1" t="s">
        <v>9</v>
      </c>
      <c r="I15" s="1">
        <f>'01.01.2026'!J15</f>
        <v>3.26</v>
      </c>
      <c r="J15" s="1">
        <f>'[19]01.04.26'!$D$18</f>
        <v>0</v>
      </c>
      <c r="K15" s="1" t="s">
        <v>9</v>
      </c>
      <c r="L15" s="1" t="s">
        <v>9</v>
      </c>
    </row>
    <row r="16" spans="1:12" ht="15.75" x14ac:dyDescent="0.25">
      <c r="A16" s="11">
        <v>7</v>
      </c>
      <c r="B16" s="14" t="s">
        <v>30</v>
      </c>
      <c r="C16" s="1">
        <f>'01.01.2026'!D16</f>
        <v>10681.500000000004</v>
      </c>
      <c r="D16" s="1">
        <f>[13]Свод!$F$12</f>
        <v>10549.700000000004</v>
      </c>
      <c r="E16" s="1">
        <f>'01.01.2026'!F16</f>
        <v>394</v>
      </c>
      <c r="F16" s="9">
        <f>'[21] РСО Д '!$E$25</f>
        <v>423.07</v>
      </c>
      <c r="G16" s="1" t="s">
        <v>9</v>
      </c>
      <c r="H16" s="1" t="s">
        <v>9</v>
      </c>
      <c r="I16" s="1">
        <f>'01.01.2026'!J16</f>
        <v>0</v>
      </c>
      <c r="J16" s="1">
        <v>0</v>
      </c>
      <c r="K16" s="1" t="s">
        <v>9</v>
      </c>
      <c r="L16" s="1" t="s">
        <v>9</v>
      </c>
    </row>
    <row r="17" spans="1:33" ht="15.75" x14ac:dyDescent="0.25">
      <c r="A17" s="11">
        <v>8</v>
      </c>
      <c r="B17" s="14" t="s">
        <v>32</v>
      </c>
      <c r="C17" s="1">
        <f>'01.01.2026'!D17</f>
        <v>18354.376999999979</v>
      </c>
      <c r="D17" s="1">
        <f>[13]Свод!$F$13</f>
        <v>19697.621999999978</v>
      </c>
      <c r="E17" s="1">
        <f>'01.01.2026'!F17</f>
        <v>256</v>
      </c>
      <c r="F17" s="9">
        <f>'[21] РСО Д '!$E$27</f>
        <v>1145.6099999999999</v>
      </c>
      <c r="G17" s="1" t="s">
        <v>9</v>
      </c>
      <c r="H17" s="1" t="s">
        <v>9</v>
      </c>
      <c r="I17" s="1">
        <f>'01.01.2026'!J17</f>
        <v>0</v>
      </c>
      <c r="J17" s="1">
        <f>'[19]01.04.26'!$D$24</f>
        <v>0</v>
      </c>
      <c r="K17" s="1" t="s">
        <v>9</v>
      </c>
      <c r="L17" s="1" t="s">
        <v>9</v>
      </c>
    </row>
    <row r="18" spans="1:33" ht="15.75" x14ac:dyDescent="0.25">
      <c r="A18" s="11">
        <v>9</v>
      </c>
      <c r="B18" s="14" t="s">
        <v>36</v>
      </c>
      <c r="C18" s="1">
        <f>'01.01.2026'!D18</f>
        <v>3152.9999999999991</v>
      </c>
      <c r="D18" s="1">
        <f>[13]Свод!$F$14</f>
        <v>3603.9999999999991</v>
      </c>
      <c r="E18" s="1">
        <f>'01.01.2026'!F18</f>
        <v>67</v>
      </c>
      <c r="F18" s="9">
        <f>'[21] РСО Д '!$E$32</f>
        <v>149.11000000000001</v>
      </c>
      <c r="G18" s="1" t="s">
        <v>9</v>
      </c>
      <c r="H18" s="1" t="s">
        <v>9</v>
      </c>
      <c r="I18" s="1">
        <f>'01.01.2026'!J18</f>
        <v>0</v>
      </c>
      <c r="J18" s="1">
        <v>0</v>
      </c>
      <c r="K18" s="1" t="s">
        <v>9</v>
      </c>
      <c r="L18" s="1" t="s">
        <v>9</v>
      </c>
    </row>
    <row r="19" spans="1:33" ht="15.75" x14ac:dyDescent="0.25">
      <c r="A19" s="11">
        <v>10</v>
      </c>
      <c r="B19" s="14" t="s">
        <v>34</v>
      </c>
      <c r="C19" s="1">
        <f>'01.01.2026'!D19</f>
        <v>4340.99</v>
      </c>
      <c r="D19" s="1">
        <f>[13]Свод!$F$15</f>
        <v>4680.7299999999996</v>
      </c>
      <c r="E19" s="1">
        <f>'01.01.2026'!F19</f>
        <v>439</v>
      </c>
      <c r="F19" s="9">
        <f>'[21] РСО Д '!$E$28</f>
        <v>281.58</v>
      </c>
      <c r="G19" s="1" t="s">
        <v>9</v>
      </c>
      <c r="H19" s="1" t="s">
        <v>9</v>
      </c>
      <c r="I19" s="1">
        <f>'01.01.2026'!J19</f>
        <v>0</v>
      </c>
      <c r="J19" s="9">
        <v>0</v>
      </c>
      <c r="K19" s="1" t="s">
        <v>9</v>
      </c>
      <c r="L19" s="1" t="s">
        <v>9</v>
      </c>
    </row>
    <row r="20" spans="1:33" ht="17.25" customHeight="1" x14ac:dyDescent="0.25">
      <c r="A20" s="11">
        <v>11</v>
      </c>
      <c r="B20" s="15" t="s">
        <v>20</v>
      </c>
      <c r="C20" s="1">
        <f>'01.01.2026'!D20</f>
        <v>1451.3000000000002</v>
      </c>
      <c r="D20" s="1">
        <f>[13]Свод!$F$16</f>
        <v>1451.3000000000002</v>
      </c>
      <c r="E20" s="1" t="str">
        <f>'01.01.2026'!F20</f>
        <v xml:space="preserve"> Х</v>
      </c>
      <c r="F20" s="1" t="s">
        <v>21</v>
      </c>
      <c r="G20" s="1" t="s">
        <v>9</v>
      </c>
      <c r="H20" s="1" t="s">
        <v>9</v>
      </c>
      <c r="I20" s="1" t="str">
        <f>'01.01.2026'!J20</f>
        <v>Х</v>
      </c>
      <c r="J20" s="1" t="s">
        <v>9</v>
      </c>
      <c r="K20" s="1" t="s">
        <v>9</v>
      </c>
      <c r="L20" s="1" t="s">
        <v>9</v>
      </c>
    </row>
    <row r="21" spans="1:33" ht="17.25" customHeight="1" x14ac:dyDescent="0.25">
      <c r="A21" s="11">
        <v>12</v>
      </c>
      <c r="B21" s="15" t="s">
        <v>37</v>
      </c>
      <c r="C21" s="1" t="str">
        <f>'01.01.2026'!D21</f>
        <v>-</v>
      </c>
      <c r="D21" s="1" t="s">
        <v>39</v>
      </c>
      <c r="E21" s="1">
        <f>'01.01.2026'!F21</f>
        <v>29</v>
      </c>
      <c r="F21" s="1">
        <f>'[21] РСО Д '!$E$30</f>
        <v>50.86</v>
      </c>
      <c r="G21" s="1" t="s">
        <v>9</v>
      </c>
      <c r="H21" s="1" t="s">
        <v>9</v>
      </c>
      <c r="I21" s="1" t="str">
        <f>'01.01.2026'!J21</f>
        <v>Х</v>
      </c>
      <c r="J21" s="1" t="s">
        <v>9</v>
      </c>
      <c r="K21" s="1" t="s">
        <v>9</v>
      </c>
      <c r="L21" s="1" t="s">
        <v>9</v>
      </c>
    </row>
    <row r="22" spans="1:33" ht="15.75" x14ac:dyDescent="0.25">
      <c r="A22" s="11">
        <v>13</v>
      </c>
      <c r="B22" s="14" t="s">
        <v>26</v>
      </c>
      <c r="C22" s="1">
        <f>'01.01.2026'!D22</f>
        <v>3975.7000000000016</v>
      </c>
      <c r="D22" s="1">
        <f>[13]Свод!$F$17</f>
        <v>3975.7000000000016</v>
      </c>
      <c r="E22" s="1">
        <f>'01.01.2026'!F22</f>
        <v>66</v>
      </c>
      <c r="F22" s="9">
        <f>'[21] РСО Д '!$E$19</f>
        <v>66.64</v>
      </c>
      <c r="G22" s="1" t="s">
        <v>9</v>
      </c>
      <c r="H22" s="1" t="s">
        <v>9</v>
      </c>
      <c r="I22" s="1">
        <f>'01.01.2026'!J22</f>
        <v>0</v>
      </c>
      <c r="J22" s="1">
        <v>0</v>
      </c>
      <c r="K22" s="1" t="s">
        <v>9</v>
      </c>
      <c r="L22" s="1" t="s">
        <v>9</v>
      </c>
    </row>
    <row r="23" spans="1:33" ht="15.75" x14ac:dyDescent="0.25">
      <c r="A23" s="11">
        <v>14</v>
      </c>
      <c r="B23" s="14" t="s">
        <v>22</v>
      </c>
      <c r="C23" s="1">
        <f>'01.01.2026'!D23</f>
        <v>30238.637249999996</v>
      </c>
      <c r="D23" s="1">
        <f>[13]Свод!$F$18</f>
        <v>30238.637249999996</v>
      </c>
      <c r="E23" s="1">
        <f>'01.01.2026'!F23</f>
        <v>52572</v>
      </c>
      <c r="F23" s="9">
        <f>'[21] РСО Д '!$E$26</f>
        <v>55573.18</v>
      </c>
      <c r="G23" s="1" t="s">
        <v>9</v>
      </c>
      <c r="H23" s="1" t="s">
        <v>9</v>
      </c>
      <c r="I23" s="1">
        <f>'01.01.2026'!J23</f>
        <v>0</v>
      </c>
      <c r="J23" s="1">
        <f>'[19]01.04.26'!$D$39</f>
        <v>0</v>
      </c>
      <c r="K23" s="1" t="s">
        <v>9</v>
      </c>
      <c r="L23" s="1" t="s">
        <v>9</v>
      </c>
    </row>
    <row r="24" spans="1:33" ht="18" customHeight="1" x14ac:dyDescent="0.25">
      <c r="A24" s="11">
        <v>15</v>
      </c>
      <c r="B24" s="14" t="s">
        <v>18</v>
      </c>
      <c r="C24" s="1">
        <f>'01.01.2026'!D24</f>
        <v>1743.7</v>
      </c>
      <c r="D24" s="1">
        <f>[13]Свод!$F$19</f>
        <v>1743.7</v>
      </c>
      <c r="E24" s="1">
        <f>'01.01.2026'!F24</f>
        <v>12132</v>
      </c>
      <c r="F24" s="9">
        <f>'[21] РСО Д '!$E$34</f>
        <v>12132.15155</v>
      </c>
      <c r="G24" s="1" t="s">
        <v>9</v>
      </c>
      <c r="H24" s="1" t="s">
        <v>9</v>
      </c>
      <c r="I24" s="1">
        <f>'01.01.2026'!J24</f>
        <v>43.65</v>
      </c>
      <c r="J24" s="1" t="s">
        <v>9</v>
      </c>
      <c r="K24" s="1" t="s">
        <v>9</v>
      </c>
      <c r="L24" s="1" t="s">
        <v>9</v>
      </c>
    </row>
    <row r="25" spans="1:33" ht="15.75" x14ac:dyDescent="0.25">
      <c r="A25" s="11">
        <v>16</v>
      </c>
      <c r="B25" s="14" t="s">
        <v>27</v>
      </c>
      <c r="C25" s="1">
        <f>'01.01.2026'!D25</f>
        <v>9250.7999999999993</v>
      </c>
      <c r="D25" s="1">
        <f>[13]Свод!$F$20</f>
        <v>9250.7999999999993</v>
      </c>
      <c r="E25" s="1">
        <f>'01.01.2026'!F25</f>
        <v>439</v>
      </c>
      <c r="F25" s="9">
        <f>'[21] РСО Д '!$E$24</f>
        <v>439.26983000000001</v>
      </c>
      <c r="G25" s="1" t="s">
        <v>9</v>
      </c>
      <c r="H25" s="1" t="s">
        <v>9</v>
      </c>
      <c r="I25" s="1">
        <f>'01.01.2026'!J25</f>
        <v>21.83</v>
      </c>
      <c r="J25" s="1">
        <f>'[19]01.04.26'!$D$33</f>
        <v>21.83</v>
      </c>
      <c r="K25" s="1" t="s">
        <v>9</v>
      </c>
      <c r="L25" s="1" t="s">
        <v>9</v>
      </c>
    </row>
    <row r="26" spans="1:33" ht="15.75" x14ac:dyDescent="0.25">
      <c r="A26" s="11">
        <v>17</v>
      </c>
      <c r="B26" s="14" t="s">
        <v>33</v>
      </c>
      <c r="C26" s="1">
        <f>'01.01.2026'!D26</f>
        <v>1079.5900000000001</v>
      </c>
      <c r="D26" s="1">
        <f>[13]Свод!$F$21</f>
        <v>1079.5900000000001</v>
      </c>
      <c r="E26" s="1">
        <f>'01.01.2026'!F26</f>
        <v>0</v>
      </c>
      <c r="F26" s="9">
        <f>0</f>
        <v>0</v>
      </c>
      <c r="G26" s="1" t="s">
        <v>9</v>
      </c>
      <c r="H26" s="1" t="s">
        <v>9</v>
      </c>
      <c r="I26" s="1" t="str">
        <f>'01.01.2026'!J26</f>
        <v>Х</v>
      </c>
      <c r="J26" s="1" t="s">
        <v>9</v>
      </c>
      <c r="K26" s="1" t="s">
        <v>9</v>
      </c>
      <c r="L26" s="1" t="s">
        <v>9</v>
      </c>
    </row>
    <row r="27" spans="1:33" ht="15.75" x14ac:dyDescent="0.25">
      <c r="A27" s="11">
        <v>18</v>
      </c>
      <c r="B27" s="14" t="s">
        <v>23</v>
      </c>
      <c r="C27" s="1">
        <f>'01.01.2026'!D27</f>
        <v>7325.1</v>
      </c>
      <c r="D27" s="1">
        <f>[13]Свод!$F$22</f>
        <v>7325.1</v>
      </c>
      <c r="E27" s="1">
        <f>'01.01.2026'!F27</f>
        <v>5968</v>
      </c>
      <c r="F27" s="9">
        <f>'[21] РСО Д '!$E$18</f>
        <v>5968.1149299999997</v>
      </c>
      <c r="G27" s="1" t="s">
        <v>9</v>
      </c>
      <c r="H27" s="1" t="s">
        <v>9</v>
      </c>
      <c r="I27" s="1">
        <f>'01.01.2026'!J27</f>
        <v>0</v>
      </c>
      <c r="J27" s="1">
        <v>0</v>
      </c>
      <c r="K27" s="1" t="s">
        <v>9</v>
      </c>
      <c r="L27" s="1" t="s">
        <v>9</v>
      </c>
    </row>
    <row r="28" spans="1:33" ht="15.75" x14ac:dyDescent="0.25">
      <c r="A28" s="11">
        <v>19</v>
      </c>
      <c r="B28" s="14" t="s">
        <v>16</v>
      </c>
      <c r="C28" s="1">
        <f>'01.01.2026'!D28</f>
        <v>5464.92</v>
      </c>
      <c r="D28" s="1">
        <f>[13]Свод!$F$23</f>
        <v>5464.92</v>
      </c>
      <c r="E28" s="1">
        <f>'01.01.2026'!F28</f>
        <v>15889</v>
      </c>
      <c r="F28" s="9">
        <f>'[21] РСО Д '!$E$22</f>
        <v>15889.44686</v>
      </c>
      <c r="G28" s="1" t="s">
        <v>9</v>
      </c>
      <c r="H28" s="1" t="s">
        <v>9</v>
      </c>
      <c r="I28" s="1" t="str">
        <f>'01.01.2026'!J28</f>
        <v>Х</v>
      </c>
      <c r="J28" s="1" t="s">
        <v>9</v>
      </c>
      <c r="K28" s="1" t="s">
        <v>9</v>
      </c>
      <c r="L28" s="1" t="s">
        <v>9</v>
      </c>
    </row>
    <row r="29" spans="1:33" ht="15.75" x14ac:dyDescent="0.25">
      <c r="A29" s="11"/>
      <c r="B29" s="16" t="s">
        <v>28</v>
      </c>
      <c r="C29" s="17">
        <f>SUM(C11:C28)</f>
        <v>140727.90524999995</v>
      </c>
      <c r="D29" s="17">
        <f>SUM(D11:D28)</f>
        <v>145665.99024999994</v>
      </c>
      <c r="E29" s="17">
        <f>SUM(E11:E28)+E7</f>
        <v>323665.39101999998</v>
      </c>
      <c r="F29" s="17">
        <f>SUM(F11:F28)+F7</f>
        <v>342137.90045999998</v>
      </c>
      <c r="G29" s="17">
        <f>SUM(G11:G28)+G7</f>
        <v>21839.49</v>
      </c>
      <c r="H29" s="17">
        <f>SUM(H11:H28)+H7</f>
        <v>22002.17</v>
      </c>
      <c r="I29" s="17">
        <f>SUM(I11:I28)</f>
        <v>81.8</v>
      </c>
      <c r="J29" s="17">
        <f>SUM(J11:J28)</f>
        <v>35.17</v>
      </c>
      <c r="K29" s="17">
        <f>SUM(K11:K28)+K7</f>
        <v>17333.7</v>
      </c>
      <c r="L29" s="17">
        <f>SUM(L11:L28)+L7</f>
        <v>19479.2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x14ac:dyDescent="0.25">
      <c r="A30" s="22"/>
      <c r="B30" s="18"/>
      <c r="C30" s="24"/>
      <c r="D30" s="19"/>
      <c r="E30" s="24"/>
      <c r="F30" s="12"/>
      <c r="G30" s="24"/>
      <c r="H30" s="19"/>
      <c r="I30" s="24"/>
      <c r="J30" s="19"/>
      <c r="K30" s="24"/>
      <c r="L30" s="19"/>
    </row>
    <row r="31" spans="1:33" ht="15.75" x14ac:dyDescent="0.25">
      <c r="A31" s="22"/>
      <c r="B31" s="18" t="s">
        <v>29</v>
      </c>
      <c r="C31" s="24"/>
      <c r="D31" s="19"/>
      <c r="E31" s="24"/>
      <c r="F31" s="19"/>
      <c r="G31" s="24"/>
      <c r="H31" s="19"/>
      <c r="I31" s="24"/>
      <c r="J31" s="19"/>
      <c r="K31" s="24"/>
      <c r="L31" s="19"/>
    </row>
    <row r="32" spans="1:33" ht="15.75" x14ac:dyDescent="0.25">
      <c r="A32" s="22"/>
      <c r="B32" s="3" t="s">
        <v>46</v>
      </c>
      <c r="C32" s="24"/>
      <c r="D32" s="19"/>
      <c r="E32" s="24"/>
      <c r="F32" s="19"/>
      <c r="G32" s="24"/>
      <c r="H32" s="19"/>
      <c r="I32" s="24"/>
      <c r="J32" s="19"/>
      <c r="K32" s="24"/>
      <c r="L32" s="19"/>
    </row>
    <row r="33" spans="1:13" ht="15.75" x14ac:dyDescent="0.25">
      <c r="A33" s="22"/>
      <c r="B33" s="3" t="s">
        <v>52</v>
      </c>
      <c r="C33" s="24"/>
      <c r="D33" s="19"/>
      <c r="E33" s="24"/>
      <c r="F33" s="19"/>
      <c r="G33" s="24"/>
      <c r="H33" s="19"/>
      <c r="I33" s="24"/>
      <c r="J33" s="19"/>
      <c r="K33" s="24"/>
      <c r="L33" s="19"/>
      <c r="M33" s="23"/>
    </row>
    <row r="34" spans="1:13" ht="15.75" x14ac:dyDescent="0.25">
      <c r="A34" s="22"/>
      <c r="B34" s="3" t="s">
        <v>47</v>
      </c>
      <c r="C34" s="24"/>
      <c r="D34" s="19"/>
      <c r="E34" s="24"/>
      <c r="F34" s="19"/>
      <c r="G34" s="24"/>
      <c r="H34" s="19"/>
      <c r="I34" s="24"/>
      <c r="J34" s="19"/>
      <c r="K34" s="24"/>
      <c r="L34" s="19"/>
      <c r="M34" s="23"/>
    </row>
    <row r="35" spans="1:13" ht="30.75" customHeight="1" x14ac:dyDescent="0.25">
      <c r="A35" s="22"/>
      <c r="B35" s="42" t="s">
        <v>41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23"/>
    </row>
    <row r="36" spans="1:13" ht="15.75" x14ac:dyDescent="0.25">
      <c r="A36" s="22"/>
      <c r="B36" s="3" t="s">
        <v>42</v>
      </c>
      <c r="C36" s="25"/>
      <c r="D36" s="34"/>
      <c r="E36" s="25"/>
      <c r="F36" s="34"/>
      <c r="G36" s="25"/>
      <c r="H36" s="34"/>
      <c r="I36" s="25"/>
      <c r="J36" s="34"/>
      <c r="K36" s="25"/>
      <c r="L36" s="34"/>
      <c r="M36" s="23"/>
    </row>
    <row r="37" spans="1:13" ht="15.75" x14ac:dyDescent="0.25">
      <c r="A37" s="22"/>
      <c r="B37" s="3" t="s">
        <v>43</v>
      </c>
      <c r="C37" s="24"/>
      <c r="D37" s="19"/>
      <c r="E37" s="24"/>
      <c r="F37" s="19"/>
      <c r="G37" s="24"/>
      <c r="H37" s="19"/>
      <c r="I37" s="24"/>
      <c r="J37" s="19"/>
      <c r="K37" s="24"/>
      <c r="L37" s="19"/>
      <c r="M37" s="23"/>
    </row>
    <row r="38" spans="1:13" ht="15.75" x14ac:dyDescent="0.25">
      <c r="A38" s="22"/>
      <c r="B38" s="3" t="s">
        <v>44</v>
      </c>
      <c r="C38" s="24"/>
      <c r="D38" s="19"/>
      <c r="E38" s="24"/>
      <c r="F38" s="19"/>
      <c r="G38" s="24"/>
      <c r="H38" s="19"/>
      <c r="I38" s="24"/>
      <c r="J38" s="19"/>
      <c r="K38" s="24"/>
      <c r="L38" s="19"/>
      <c r="M38" s="23"/>
    </row>
    <row r="39" spans="1:13" ht="15.75" x14ac:dyDescent="0.25">
      <c r="A39" s="22"/>
      <c r="B39" s="3" t="s">
        <v>45</v>
      </c>
      <c r="C39" s="24"/>
      <c r="D39" s="19"/>
      <c r="E39" s="24"/>
      <c r="F39" s="19"/>
      <c r="G39" s="24"/>
      <c r="H39" s="19"/>
      <c r="I39" s="24"/>
      <c r="J39" s="19"/>
      <c r="K39" s="24"/>
      <c r="L39" s="19"/>
      <c r="M39" s="23"/>
    </row>
    <row r="40" spans="1:13" ht="15.75" x14ac:dyDescent="0.25">
      <c r="A40" s="22"/>
      <c r="B40" s="3" t="s">
        <v>50</v>
      </c>
      <c r="C40" s="24"/>
      <c r="D40" s="19"/>
      <c r="E40" s="24"/>
      <c r="F40" s="19"/>
      <c r="G40" s="24"/>
      <c r="H40" s="19"/>
      <c r="I40" s="24"/>
      <c r="J40" s="19"/>
      <c r="K40" s="24"/>
      <c r="L40" s="19"/>
    </row>
    <row r="41" spans="1:13" ht="15.75" x14ac:dyDescent="0.25">
      <c r="A41" s="22"/>
      <c r="B41" s="42" t="s">
        <v>51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3" ht="24.75" customHeight="1" x14ac:dyDescent="0.25">
      <c r="A42" s="2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  <row r="43" spans="1:13" ht="15.75" x14ac:dyDescent="0.25">
      <c r="A43" s="22"/>
      <c r="B43" s="23"/>
      <c r="C43" s="24"/>
      <c r="D43" s="19"/>
      <c r="E43" s="24"/>
      <c r="F43" s="19"/>
      <c r="G43" s="24"/>
      <c r="H43" s="19"/>
      <c r="I43" s="24"/>
      <c r="J43" s="19"/>
      <c r="K43" s="24"/>
      <c r="L43" s="19"/>
    </row>
    <row r="44" spans="1:13" ht="15.75" x14ac:dyDescent="0.25">
      <c r="A44" s="22"/>
      <c r="B44" s="23"/>
      <c r="C44" s="24"/>
      <c r="D44" s="19"/>
      <c r="E44" s="24"/>
      <c r="F44" s="19"/>
      <c r="G44" s="24"/>
      <c r="H44" s="19"/>
      <c r="I44" s="24"/>
      <c r="J44" s="19"/>
      <c r="K44" s="24"/>
      <c r="L44" s="19"/>
    </row>
    <row r="45" spans="1:13" ht="15.75" x14ac:dyDescent="0.25">
      <c r="A45" s="22"/>
      <c r="C45" s="24"/>
      <c r="D45" s="19"/>
      <c r="E45" s="24"/>
      <c r="F45" s="19"/>
      <c r="G45" s="24"/>
      <c r="H45" s="19"/>
      <c r="I45" s="24"/>
      <c r="J45" s="19"/>
      <c r="K45" s="24"/>
      <c r="L45" s="19"/>
    </row>
    <row r="46" spans="1:13" ht="15.75" x14ac:dyDescent="0.25">
      <c r="A46" s="22"/>
      <c r="C46" s="24"/>
      <c r="D46" s="19"/>
      <c r="E46" s="24"/>
      <c r="F46" s="19"/>
      <c r="G46" s="24"/>
      <c r="H46" s="19"/>
      <c r="I46" s="24"/>
      <c r="J46" s="19"/>
      <c r="K46" s="24"/>
      <c r="L46" s="19"/>
    </row>
    <row r="47" spans="1:13" ht="15.75" x14ac:dyDescent="0.25">
      <c r="A47" s="22"/>
      <c r="C47" s="24"/>
      <c r="D47" s="19"/>
      <c r="E47" s="24"/>
      <c r="F47" s="19"/>
      <c r="G47" s="24"/>
      <c r="H47" s="19"/>
      <c r="I47" s="24"/>
      <c r="J47" s="19"/>
      <c r="K47" s="24"/>
      <c r="L47" s="19"/>
    </row>
    <row r="48" spans="1:13" ht="15.75" x14ac:dyDescent="0.25">
      <c r="A48" s="22"/>
      <c r="C48" s="24"/>
      <c r="D48" s="19"/>
      <c r="E48" s="24"/>
      <c r="F48" s="19"/>
      <c r="G48" s="24"/>
      <c r="H48" s="19"/>
      <c r="I48" s="24"/>
      <c r="J48" s="19"/>
      <c r="K48" s="24"/>
      <c r="L48" s="19"/>
    </row>
    <row r="49" spans="1:12" ht="15.75" x14ac:dyDescent="0.25">
      <c r="A49" s="22"/>
      <c r="C49" s="24"/>
      <c r="D49" s="19"/>
      <c r="E49" s="24"/>
      <c r="F49" s="19"/>
      <c r="G49" s="24"/>
      <c r="H49" s="19"/>
      <c r="I49" s="24"/>
      <c r="J49" s="19"/>
      <c r="K49" s="24"/>
      <c r="L49" s="19"/>
    </row>
    <row r="50" spans="1:12" ht="15.75" x14ac:dyDescent="0.25">
      <c r="A50" s="22"/>
      <c r="C50" s="24"/>
      <c r="D50" s="19"/>
      <c r="E50" s="24"/>
      <c r="F50" s="19"/>
      <c r="G50" s="24"/>
      <c r="H50" s="19"/>
      <c r="I50" s="24"/>
      <c r="J50" s="19"/>
      <c r="K50" s="24"/>
      <c r="L50" s="19"/>
    </row>
    <row r="51" spans="1:12" ht="15.75" x14ac:dyDescent="0.25">
      <c r="A51" s="22"/>
      <c r="C51" s="24"/>
      <c r="D51" s="19"/>
      <c r="E51" s="24"/>
      <c r="F51" s="19"/>
      <c r="G51" s="24"/>
      <c r="H51" s="19"/>
      <c r="I51" s="24"/>
      <c r="J51" s="19"/>
      <c r="K51" s="24"/>
      <c r="L51" s="19"/>
    </row>
    <row r="52" spans="1:12" ht="15.75" x14ac:dyDescent="0.25">
      <c r="A52" s="22"/>
      <c r="C52" s="24"/>
      <c r="D52" s="19"/>
      <c r="E52" s="24"/>
      <c r="F52" s="19"/>
      <c r="G52" s="24"/>
      <c r="H52" s="19"/>
      <c r="I52" s="24"/>
      <c r="J52" s="19"/>
      <c r="K52" s="24"/>
      <c r="L52" s="19"/>
    </row>
    <row r="53" spans="1:12" ht="15.75" x14ac:dyDescent="0.25">
      <c r="A53" s="22"/>
      <c r="C53" s="24"/>
      <c r="D53" s="19"/>
      <c r="E53" s="24"/>
      <c r="F53" s="19"/>
      <c r="G53" s="24"/>
      <c r="H53" s="19"/>
      <c r="I53" s="24"/>
      <c r="J53" s="19"/>
      <c r="K53" s="24"/>
      <c r="L53" s="19"/>
    </row>
    <row r="56" spans="1:12" ht="15.75" x14ac:dyDescent="0.25">
      <c r="A56" s="22"/>
      <c r="C56" s="24"/>
      <c r="D56" s="19"/>
      <c r="E56" s="24"/>
      <c r="F56" s="19"/>
      <c r="G56" s="24"/>
      <c r="H56" s="19"/>
      <c r="I56" s="24"/>
      <c r="J56" s="19"/>
      <c r="K56" s="24"/>
      <c r="L56" s="19"/>
    </row>
    <row r="57" spans="1:12" ht="15.75" x14ac:dyDescent="0.25">
      <c r="A57" s="22"/>
      <c r="C57" s="24"/>
      <c r="D57" s="19"/>
      <c r="E57" s="24"/>
      <c r="F57" s="19"/>
      <c r="G57" s="24"/>
      <c r="H57" s="19"/>
      <c r="I57" s="24"/>
      <c r="J57" s="19"/>
      <c r="K57" s="24"/>
      <c r="L57" s="19"/>
    </row>
    <row r="58" spans="1:12" ht="15.75" x14ac:dyDescent="0.25">
      <c r="A58" s="22"/>
      <c r="C58" s="24"/>
      <c r="D58" s="19"/>
      <c r="E58" s="24"/>
      <c r="F58" s="19"/>
      <c r="G58" s="24"/>
      <c r="H58" s="19"/>
      <c r="I58" s="24"/>
      <c r="J58" s="19"/>
      <c r="K58" s="24"/>
      <c r="L58" s="19"/>
    </row>
    <row r="59" spans="1:12" ht="15.75" x14ac:dyDescent="0.25">
      <c r="A59" s="22"/>
      <c r="C59" s="24"/>
      <c r="D59" s="19"/>
      <c r="E59" s="24"/>
      <c r="F59" s="19"/>
      <c r="G59" s="24"/>
      <c r="H59" s="19"/>
      <c r="I59" s="24"/>
      <c r="J59" s="19"/>
      <c r="K59" s="24"/>
      <c r="L59" s="19"/>
    </row>
    <row r="60" spans="1:12" ht="15.75" x14ac:dyDescent="0.25">
      <c r="A60" s="22"/>
      <c r="C60" s="24"/>
      <c r="D60" s="19"/>
      <c r="E60" s="24"/>
      <c r="F60" s="19"/>
      <c r="G60" s="24"/>
      <c r="H60" s="19"/>
      <c r="I60" s="24"/>
      <c r="J60" s="19"/>
      <c r="K60" s="24"/>
      <c r="L60" s="19"/>
    </row>
    <row r="61" spans="1:12" ht="15.75" x14ac:dyDescent="0.25">
      <c r="A61" s="22"/>
      <c r="C61" s="24"/>
      <c r="D61" s="19"/>
      <c r="E61" s="24"/>
      <c r="F61" s="19"/>
      <c r="G61" s="24"/>
      <c r="H61" s="19"/>
      <c r="I61" s="24"/>
      <c r="J61" s="19"/>
      <c r="K61" s="24"/>
      <c r="L61" s="19"/>
    </row>
    <row r="62" spans="1:12" ht="15.75" x14ac:dyDescent="0.25">
      <c r="A62" s="22"/>
      <c r="C62" s="24"/>
      <c r="D62" s="19"/>
      <c r="E62" s="24"/>
      <c r="F62" s="19"/>
      <c r="G62" s="24"/>
      <c r="H62" s="19"/>
      <c r="I62" s="24"/>
      <c r="J62" s="19"/>
      <c r="K62" s="24"/>
      <c r="L62" s="19"/>
    </row>
    <row r="63" spans="1:12" ht="15.75" x14ac:dyDescent="0.25">
      <c r="A63" s="22"/>
      <c r="C63" s="24"/>
      <c r="D63" s="19"/>
      <c r="E63" s="24"/>
      <c r="F63" s="19"/>
      <c r="G63" s="24"/>
      <c r="H63" s="19"/>
      <c r="I63" s="24"/>
      <c r="J63" s="19"/>
      <c r="K63" s="24"/>
      <c r="L63" s="19"/>
    </row>
    <row r="64" spans="1:12" ht="15.75" x14ac:dyDescent="0.25">
      <c r="A64" s="22"/>
      <c r="C64" s="24"/>
      <c r="D64" s="19"/>
      <c r="E64" s="24"/>
      <c r="F64" s="19"/>
      <c r="G64" s="24"/>
      <c r="H64" s="19"/>
      <c r="I64" s="24"/>
      <c r="J64" s="19"/>
      <c r="K64" s="24"/>
      <c r="L64" s="19"/>
    </row>
    <row r="65" spans="1:12" ht="15.75" x14ac:dyDescent="0.25">
      <c r="A65" s="22"/>
      <c r="C65" s="24"/>
      <c r="D65" s="19"/>
      <c r="E65" s="24"/>
      <c r="F65" s="19"/>
      <c r="G65" s="24"/>
      <c r="H65" s="19"/>
      <c r="I65" s="24"/>
      <c r="J65" s="19"/>
      <c r="K65" s="24"/>
      <c r="L65" s="19"/>
    </row>
  </sheetData>
  <mergeCells count="13">
    <mergeCell ref="B35:L35"/>
    <mergeCell ref="B41:L41"/>
    <mergeCell ref="B42:L42"/>
    <mergeCell ref="A1:L1"/>
    <mergeCell ref="A3:A5"/>
    <mergeCell ref="B3:B5"/>
    <mergeCell ref="C3:D4"/>
    <mergeCell ref="E3:F4"/>
    <mergeCell ref="G3:J3"/>
    <mergeCell ref="K3:L3"/>
    <mergeCell ref="G4:H4"/>
    <mergeCell ref="I4:J4"/>
    <mergeCell ref="K4:L4"/>
  </mergeCells>
  <pageMargins left="0.27" right="0" top="0" bottom="0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view="pageBreakPreview" zoomScale="90" zoomScaleNormal="100" zoomScaleSheetLayoutView="90" workbookViewId="0">
      <selection activeCell="F9" sqref="F9"/>
    </sheetView>
  </sheetViews>
  <sheetFormatPr defaultRowHeight="15" x14ac:dyDescent="0.25"/>
  <cols>
    <col min="1" max="1" width="7.42578125" style="3" customWidth="1"/>
    <col min="2" max="2" width="33.85546875" style="3" customWidth="1"/>
    <col min="3" max="3" width="12.7109375" style="23" customWidth="1"/>
    <col min="4" max="4" width="14" style="3" customWidth="1"/>
    <col min="5" max="5" width="15.7109375" style="23" customWidth="1"/>
    <col min="6" max="6" width="15.7109375" style="3" customWidth="1"/>
    <col min="7" max="7" width="12.7109375" style="23" customWidth="1"/>
    <col min="8" max="8" width="11.7109375" style="3" customWidth="1"/>
    <col min="9" max="9" width="11.7109375" style="23" customWidth="1"/>
    <col min="10" max="10" width="13.42578125" style="3" customWidth="1"/>
    <col min="11" max="11" width="13.5703125" style="23" customWidth="1"/>
    <col min="12" max="12" width="13.5703125" style="3" customWidth="1"/>
    <col min="13" max="13" width="12.140625" style="3" customWidth="1"/>
    <col min="14" max="14" width="10" style="3" customWidth="1"/>
    <col min="15" max="15" width="10.42578125" style="3" customWidth="1"/>
    <col min="16" max="17" width="9.140625" style="3"/>
    <col min="18" max="18" width="10.42578125" style="3" customWidth="1"/>
    <col min="19" max="19" width="10.140625" style="3" bestFit="1" customWidth="1"/>
    <col min="20" max="20" width="9.140625" style="3"/>
    <col min="21" max="21" width="11.28515625" style="3" bestFit="1" customWidth="1"/>
    <col min="22" max="27" width="9.140625" style="3"/>
    <col min="28" max="28" width="12.85546875" style="3" customWidth="1"/>
    <col min="29" max="29" width="12.5703125" style="3" customWidth="1"/>
    <col min="30" max="16384" width="9.140625" style="3"/>
  </cols>
  <sheetData>
    <row r="1" spans="1:13" ht="30.7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x14ac:dyDescent="0.25">
      <c r="K2" s="26"/>
      <c r="L2" s="4" t="s">
        <v>0</v>
      </c>
    </row>
    <row r="3" spans="1:13" ht="51" customHeight="1" x14ac:dyDescent="0.25">
      <c r="A3" s="45" t="s">
        <v>1</v>
      </c>
      <c r="B3" s="45" t="s">
        <v>2</v>
      </c>
      <c r="C3" s="46" t="s">
        <v>3</v>
      </c>
      <c r="D3" s="47"/>
      <c r="E3" s="46" t="s">
        <v>4</v>
      </c>
      <c r="F3" s="47"/>
      <c r="G3" s="50" t="s">
        <v>35</v>
      </c>
      <c r="H3" s="51"/>
      <c r="I3" s="51"/>
      <c r="J3" s="52"/>
      <c r="K3" s="45" t="s">
        <v>5</v>
      </c>
      <c r="L3" s="45"/>
    </row>
    <row r="4" spans="1:13" ht="72" customHeight="1" x14ac:dyDescent="0.25">
      <c r="A4" s="45"/>
      <c r="B4" s="45"/>
      <c r="C4" s="48"/>
      <c r="D4" s="49"/>
      <c r="E4" s="48"/>
      <c r="F4" s="49"/>
      <c r="G4" s="50" t="s">
        <v>6</v>
      </c>
      <c r="H4" s="52"/>
      <c r="I4" s="50" t="s">
        <v>7</v>
      </c>
      <c r="J4" s="52"/>
      <c r="K4" s="45" t="s">
        <v>6</v>
      </c>
      <c r="L4" s="45"/>
    </row>
    <row r="5" spans="1:13" ht="15" customHeight="1" x14ac:dyDescent="0.25">
      <c r="A5" s="45"/>
      <c r="B5" s="45"/>
      <c r="C5" s="5">
        <v>46023</v>
      </c>
      <c r="D5" s="5">
        <v>46143</v>
      </c>
      <c r="E5" s="5">
        <f>C5</f>
        <v>46023</v>
      </c>
      <c r="F5" s="5">
        <f>D5</f>
        <v>46143</v>
      </c>
      <c r="G5" s="5">
        <f>C5</f>
        <v>46023</v>
      </c>
      <c r="H5" s="5">
        <f>D5</f>
        <v>46143</v>
      </c>
      <c r="I5" s="5">
        <f>C5</f>
        <v>46023</v>
      </c>
      <c r="J5" s="5">
        <f>D5</f>
        <v>46143</v>
      </c>
      <c r="K5" s="5">
        <f>E5</f>
        <v>46023</v>
      </c>
      <c r="L5" s="5">
        <f>F5</f>
        <v>46143</v>
      </c>
    </row>
    <row r="6" spans="1:13" ht="15.75" customHeight="1" x14ac:dyDescent="0.25">
      <c r="A6" s="38">
        <v>1</v>
      </c>
      <c r="B6" s="38">
        <v>2</v>
      </c>
      <c r="C6" s="38">
        <v>3</v>
      </c>
      <c r="D6" s="38">
        <v>4</v>
      </c>
      <c r="E6" s="38">
        <v>5</v>
      </c>
      <c r="F6" s="38">
        <v>6</v>
      </c>
      <c r="G6" s="6">
        <v>7</v>
      </c>
      <c r="H6" s="6">
        <v>8</v>
      </c>
      <c r="I6" s="38">
        <v>9</v>
      </c>
      <c r="J6" s="38">
        <v>10</v>
      </c>
      <c r="K6" s="38">
        <v>11</v>
      </c>
      <c r="L6" s="38">
        <v>12</v>
      </c>
    </row>
    <row r="7" spans="1:13" ht="15.75" x14ac:dyDescent="0.25">
      <c r="A7" s="7">
        <v>1</v>
      </c>
      <c r="B7" s="8" t="s">
        <v>8</v>
      </c>
      <c r="C7" s="1" t="s">
        <v>9</v>
      </c>
      <c r="D7" s="1" t="s">
        <v>9</v>
      </c>
      <c r="E7" s="1">
        <f>E8+E9+E10</f>
        <v>233670.39101999998</v>
      </c>
      <c r="F7" s="1">
        <f>F8+F10+F9</f>
        <v>238215.83754000001</v>
      </c>
      <c r="G7" s="36">
        <f>'01.01.2026'!H7</f>
        <v>21839.49</v>
      </c>
      <c r="H7" s="36">
        <f>'[22]01.05.26'!$D$6</f>
        <v>19815.919999999998</v>
      </c>
      <c r="I7" s="1" t="str">
        <f>'01.01.2026'!J7</f>
        <v>Х</v>
      </c>
      <c r="J7" s="1" t="s">
        <v>9</v>
      </c>
      <c r="K7" s="9">
        <f>'01.01.2026'!L7</f>
        <v>17333.7</v>
      </c>
      <c r="L7" s="9">
        <f>[23]Прил.3!$D$7</f>
        <v>18892.2</v>
      </c>
    </row>
    <row r="8" spans="1:13" ht="17.25" customHeight="1" x14ac:dyDescent="0.25">
      <c r="A8" s="11" t="s">
        <v>10</v>
      </c>
      <c r="B8" s="2" t="s">
        <v>11</v>
      </c>
      <c r="C8" s="1" t="s">
        <v>9</v>
      </c>
      <c r="D8" s="1" t="s">
        <v>9</v>
      </c>
      <c r="E8" s="1">
        <f>'01.01.2026'!F8</f>
        <v>5110.6539299999995</v>
      </c>
      <c r="F8" s="9">
        <f>5419502.62/1000</f>
        <v>5419.5026200000002</v>
      </c>
      <c r="G8" s="1" t="s">
        <v>9</v>
      </c>
      <c r="H8" s="1" t="s">
        <v>9</v>
      </c>
      <c r="I8" s="1" t="str">
        <f>'01.01.2026'!J8</f>
        <v>Х</v>
      </c>
      <c r="J8" s="1" t="s">
        <v>9</v>
      </c>
      <c r="K8" s="1" t="s">
        <v>9</v>
      </c>
      <c r="L8" s="1" t="s">
        <v>9</v>
      </c>
    </row>
    <row r="9" spans="1:13" ht="32.25" customHeight="1" x14ac:dyDescent="0.25">
      <c r="A9" s="11" t="s">
        <v>12</v>
      </c>
      <c r="B9" s="21" t="s">
        <v>13</v>
      </c>
      <c r="C9" s="1" t="s">
        <v>9</v>
      </c>
      <c r="D9" s="1" t="s">
        <v>9</v>
      </c>
      <c r="E9" s="1">
        <f>'01.01.2026'!F9</f>
        <v>228407.24440999998</v>
      </c>
      <c r="F9" s="1">
        <f>[24]Лист_1!$I$320/1000</f>
        <v>232621.79399999999</v>
      </c>
      <c r="G9" s="1" t="s">
        <v>9</v>
      </c>
      <c r="H9" s="1" t="s">
        <v>9</v>
      </c>
      <c r="I9" s="1" t="str">
        <f>'01.01.2026'!J9</f>
        <v>Х</v>
      </c>
      <c r="J9" s="1" t="s">
        <v>9</v>
      </c>
      <c r="K9" s="1" t="s">
        <v>9</v>
      </c>
      <c r="L9" s="1" t="s">
        <v>9</v>
      </c>
    </row>
    <row r="10" spans="1:13" ht="15.75" x14ac:dyDescent="0.25">
      <c r="A10" s="11" t="s">
        <v>14</v>
      </c>
      <c r="B10" s="13" t="s">
        <v>15</v>
      </c>
      <c r="C10" s="1" t="s">
        <v>9</v>
      </c>
      <c r="D10" s="1" t="s">
        <v>9</v>
      </c>
      <c r="E10" s="1">
        <f>'01.01.2026'!F10</f>
        <v>152.49268000000001</v>
      </c>
      <c r="F10" s="9">
        <f>174540.92/1000</f>
        <v>174.54092</v>
      </c>
      <c r="G10" s="1" t="s">
        <v>9</v>
      </c>
      <c r="H10" s="1" t="s">
        <v>9</v>
      </c>
      <c r="I10" s="1" t="str">
        <f>'01.01.2026'!J10</f>
        <v>Х</v>
      </c>
      <c r="J10" s="1" t="s">
        <v>9</v>
      </c>
      <c r="K10" s="1" t="s">
        <v>9</v>
      </c>
      <c r="L10" s="1" t="s">
        <v>9</v>
      </c>
    </row>
    <row r="11" spans="1:13" ht="31.5" x14ac:dyDescent="0.25">
      <c r="A11" s="11">
        <v>2</v>
      </c>
      <c r="B11" s="14" t="s">
        <v>19</v>
      </c>
      <c r="C11" s="1">
        <f>'01.01.2026'!D11</f>
        <v>17636.499999999978</v>
      </c>
      <c r="D11" s="1">
        <f>[13]Свод!$G$7</f>
        <v>14113.899999999978</v>
      </c>
      <c r="E11" s="1">
        <f>'01.01.2026'!F11</f>
        <v>786</v>
      </c>
      <c r="F11" s="1">
        <f>'[25] РСО Д '!$E$33</f>
        <v>568.86</v>
      </c>
      <c r="G11" s="1" t="s">
        <v>9</v>
      </c>
      <c r="H11" s="1" t="s">
        <v>9</v>
      </c>
      <c r="I11" s="1">
        <f>'01.01.2026'!J11</f>
        <v>11.56</v>
      </c>
      <c r="J11" s="1">
        <f>'[22]01.05.26'!$D$9</f>
        <v>0</v>
      </c>
      <c r="K11" s="1" t="s">
        <v>9</v>
      </c>
      <c r="L11" s="1" t="s">
        <v>9</v>
      </c>
      <c r="M11" s="12"/>
    </row>
    <row r="12" spans="1:13" ht="15.75" x14ac:dyDescent="0.25">
      <c r="A12" s="11">
        <v>3</v>
      </c>
      <c r="B12" s="14" t="s">
        <v>38</v>
      </c>
      <c r="C12" s="1">
        <f>'01.01.2026'!D12</f>
        <v>779.0999999999998</v>
      </c>
      <c r="D12" s="1">
        <f>[13]Свод!$G$8</f>
        <v>4466.0999999999985</v>
      </c>
      <c r="E12" s="1">
        <f>'01.01.2026'!F12</f>
        <v>21</v>
      </c>
      <c r="F12" s="1">
        <f>'[25] РСО Д '!$E$29</f>
        <v>185.11</v>
      </c>
      <c r="G12" s="1" t="s">
        <v>9</v>
      </c>
      <c r="H12" s="1" t="s">
        <v>9</v>
      </c>
      <c r="I12" s="1" t="str">
        <f>'01.01.2026'!J12</f>
        <v>Х</v>
      </c>
      <c r="J12" s="1">
        <f>'[22]01.05.26'!$D$21</f>
        <v>13.93</v>
      </c>
      <c r="K12" s="1" t="s">
        <v>9</v>
      </c>
      <c r="L12" s="1" t="s">
        <v>9</v>
      </c>
      <c r="M12" s="12"/>
    </row>
    <row r="13" spans="1:13" ht="15.75" x14ac:dyDescent="0.25">
      <c r="A13" s="11">
        <v>4</v>
      </c>
      <c r="B13" s="14" t="s">
        <v>24</v>
      </c>
      <c r="C13" s="1">
        <f>'01.01.2026'!D13</f>
        <v>8652.8999999999869</v>
      </c>
      <c r="D13" s="1">
        <f>[13]Свод!$G$9</f>
        <v>9648.3999999999869</v>
      </c>
      <c r="E13" s="1">
        <f>'01.01.2026'!F13</f>
        <v>105</v>
      </c>
      <c r="F13" s="9">
        <f>'[25] РСО Д '!$E$21</f>
        <v>176.25</v>
      </c>
      <c r="G13" s="1" t="s">
        <v>9</v>
      </c>
      <c r="H13" s="1" t="s">
        <v>9</v>
      </c>
      <c r="I13" s="1">
        <f>'01.01.2026'!J13</f>
        <v>1.5</v>
      </c>
      <c r="J13" s="1">
        <f>'[22]01.05.26'!$D$15</f>
        <v>0</v>
      </c>
      <c r="K13" s="1" t="s">
        <v>9</v>
      </c>
      <c r="L13" s="1" t="s">
        <v>9</v>
      </c>
      <c r="M13" s="12"/>
    </row>
    <row r="14" spans="1:13" ht="15.75" x14ac:dyDescent="0.25">
      <c r="A14" s="11">
        <v>5</v>
      </c>
      <c r="B14" s="14" t="s">
        <v>17</v>
      </c>
      <c r="C14" s="1">
        <f>'01.01.2026'!D14</f>
        <v>835.20000000000164</v>
      </c>
      <c r="D14" s="1">
        <f>[13]Свод!$G$10</f>
        <v>835.80000000000155</v>
      </c>
      <c r="E14" s="1">
        <f>'01.01.2026'!F14</f>
        <v>490</v>
      </c>
      <c r="F14" s="9">
        <f>'[25] РСО Д '!$E$23</f>
        <v>411.85</v>
      </c>
      <c r="G14" s="1" t="s">
        <v>9</v>
      </c>
      <c r="H14" s="1" t="s">
        <v>9</v>
      </c>
      <c r="I14" s="1">
        <f>'01.01.2026'!J14</f>
        <v>0</v>
      </c>
      <c r="J14" s="1">
        <f>0</f>
        <v>0</v>
      </c>
      <c r="K14" s="1" t="s">
        <v>9</v>
      </c>
      <c r="L14" s="1" t="s">
        <v>9</v>
      </c>
      <c r="M14" s="12"/>
    </row>
    <row r="15" spans="1:13" ht="15.75" x14ac:dyDescent="0.25">
      <c r="A15" s="11">
        <v>6</v>
      </c>
      <c r="B15" s="14" t="s">
        <v>25</v>
      </c>
      <c r="C15" s="1">
        <f>'01.01.2026'!D15</f>
        <v>15764.590999999991</v>
      </c>
      <c r="D15" s="1">
        <f>[13]Свод!$G$11</f>
        <v>18396.090999999989</v>
      </c>
      <c r="E15" s="1">
        <f>'01.01.2026'!F15</f>
        <v>342</v>
      </c>
      <c r="F15" s="9">
        <f>'[25] РСО Д '!$E$20</f>
        <v>765</v>
      </c>
      <c r="G15" s="1" t="s">
        <v>9</v>
      </c>
      <c r="H15" s="1" t="s">
        <v>9</v>
      </c>
      <c r="I15" s="1">
        <f>'01.01.2026'!J15</f>
        <v>3.26</v>
      </c>
      <c r="J15" s="1">
        <f>'[22]01.05.26'!$D$18</f>
        <v>0</v>
      </c>
      <c r="K15" s="1" t="s">
        <v>9</v>
      </c>
      <c r="L15" s="1" t="s">
        <v>9</v>
      </c>
      <c r="M15" s="12"/>
    </row>
    <row r="16" spans="1:13" ht="15.75" x14ac:dyDescent="0.25">
      <c r="A16" s="11">
        <v>7</v>
      </c>
      <c r="B16" s="14" t="s">
        <v>30</v>
      </c>
      <c r="C16" s="1">
        <f>'01.01.2026'!D16</f>
        <v>10681.500000000004</v>
      </c>
      <c r="D16" s="1">
        <f>[13]Свод!$G$12</f>
        <v>10549.700000000004</v>
      </c>
      <c r="E16" s="1">
        <f>'01.01.2026'!F16</f>
        <v>394</v>
      </c>
      <c r="F16" s="9">
        <f>'[25] РСО Д '!$E$25</f>
        <v>428.22</v>
      </c>
      <c r="G16" s="1" t="s">
        <v>9</v>
      </c>
      <c r="H16" s="1" t="s">
        <v>9</v>
      </c>
      <c r="I16" s="1">
        <f>'01.01.2026'!J16</f>
        <v>0</v>
      </c>
      <c r="J16" s="1">
        <f>0</f>
        <v>0</v>
      </c>
      <c r="K16" s="1" t="s">
        <v>9</v>
      </c>
      <c r="L16" s="1" t="s">
        <v>9</v>
      </c>
      <c r="M16" s="12"/>
    </row>
    <row r="17" spans="1:33" ht="15.75" x14ac:dyDescent="0.25">
      <c r="A17" s="11">
        <v>8</v>
      </c>
      <c r="B17" s="14" t="s">
        <v>32</v>
      </c>
      <c r="C17" s="1">
        <f>'01.01.2026'!D17</f>
        <v>18354.376999999979</v>
      </c>
      <c r="D17" s="1">
        <f>[13]Свод!$G$13</f>
        <v>20047.271999999975</v>
      </c>
      <c r="E17" s="1">
        <f>'01.01.2026'!F17</f>
        <v>256</v>
      </c>
      <c r="F17" s="9">
        <f>'[25] РСО Д '!$E$27</f>
        <v>595.17999999999995</v>
      </c>
      <c r="G17" s="1" t="s">
        <v>9</v>
      </c>
      <c r="H17" s="1" t="s">
        <v>9</v>
      </c>
      <c r="I17" s="1">
        <f>'01.01.2026'!J17</f>
        <v>0</v>
      </c>
      <c r="J17" s="1">
        <f>'[22]01.05.26'!$D$24</f>
        <v>7.3</v>
      </c>
      <c r="K17" s="1" t="s">
        <v>9</v>
      </c>
      <c r="L17" s="1" t="s">
        <v>9</v>
      </c>
      <c r="M17" s="12"/>
    </row>
    <row r="18" spans="1:33" ht="15.75" x14ac:dyDescent="0.25">
      <c r="A18" s="11">
        <v>9</v>
      </c>
      <c r="B18" s="14" t="s">
        <v>36</v>
      </c>
      <c r="C18" s="1">
        <f>'01.01.2026'!D18</f>
        <v>3152.9999999999991</v>
      </c>
      <c r="D18" s="1">
        <f>[13]Свод!$G$14</f>
        <v>3594.9999999999991</v>
      </c>
      <c r="E18" s="1">
        <f>'01.01.2026'!F18</f>
        <v>67</v>
      </c>
      <c r="F18" s="9">
        <f>'[25] РСО Д '!$E$32</f>
        <v>164.02</v>
      </c>
      <c r="G18" s="1" t="s">
        <v>9</v>
      </c>
      <c r="H18" s="1" t="s">
        <v>9</v>
      </c>
      <c r="I18" s="1">
        <f>'01.01.2026'!J18</f>
        <v>0</v>
      </c>
      <c r="J18" s="1">
        <f>0</f>
        <v>0</v>
      </c>
      <c r="K18" s="1" t="s">
        <v>9</v>
      </c>
      <c r="L18" s="1" t="s">
        <v>9</v>
      </c>
      <c r="M18" s="12"/>
    </row>
    <row r="19" spans="1:33" ht="15.75" x14ac:dyDescent="0.25">
      <c r="A19" s="11">
        <v>10</v>
      </c>
      <c r="B19" s="14" t="s">
        <v>34</v>
      </c>
      <c r="C19" s="1">
        <f>'01.01.2026'!D19</f>
        <v>4340.99</v>
      </c>
      <c r="D19" s="1">
        <f>[13]Свод!$G$15</f>
        <v>4897.9500000000007</v>
      </c>
      <c r="E19" s="1">
        <f>'01.01.2026'!F19</f>
        <v>439</v>
      </c>
      <c r="F19" s="9">
        <f>'[25] РСО Д '!$E$28</f>
        <v>198.28</v>
      </c>
      <c r="G19" s="1" t="s">
        <v>9</v>
      </c>
      <c r="H19" s="1" t="s">
        <v>9</v>
      </c>
      <c r="I19" s="1">
        <f>'01.01.2026'!J19</f>
        <v>0</v>
      </c>
      <c r="J19" s="9">
        <f>0</f>
        <v>0</v>
      </c>
      <c r="K19" s="1" t="s">
        <v>9</v>
      </c>
      <c r="L19" s="1" t="s">
        <v>9</v>
      </c>
      <c r="M19" s="12"/>
    </row>
    <row r="20" spans="1:33" ht="17.25" customHeight="1" x14ac:dyDescent="0.25">
      <c r="A20" s="11">
        <v>11</v>
      </c>
      <c r="B20" s="15" t="s">
        <v>20</v>
      </c>
      <c r="C20" s="1">
        <f>'01.01.2026'!D20</f>
        <v>1451.3000000000002</v>
      </c>
      <c r="D20" s="1">
        <f>[13]Свод!$G$16</f>
        <v>1451.3000000000002</v>
      </c>
      <c r="E20" s="1" t="str">
        <f>'01.01.2026'!F20</f>
        <v xml:space="preserve"> Х</v>
      </c>
      <c r="F20" s="1" t="s">
        <v>21</v>
      </c>
      <c r="G20" s="1" t="s">
        <v>9</v>
      </c>
      <c r="H20" s="1" t="s">
        <v>9</v>
      </c>
      <c r="I20" s="1" t="str">
        <f>'01.01.2026'!J20</f>
        <v>Х</v>
      </c>
      <c r="J20" s="1" t="s">
        <v>9</v>
      </c>
      <c r="K20" s="1" t="s">
        <v>9</v>
      </c>
      <c r="L20" s="1" t="s">
        <v>9</v>
      </c>
    </row>
    <row r="21" spans="1:33" ht="17.25" customHeight="1" x14ac:dyDescent="0.25">
      <c r="A21" s="11">
        <v>12</v>
      </c>
      <c r="B21" s="15" t="s">
        <v>37</v>
      </c>
      <c r="C21" s="1" t="str">
        <f>'01.01.2026'!D21</f>
        <v>-</v>
      </c>
      <c r="D21" s="1" t="s">
        <v>39</v>
      </c>
      <c r="E21" s="1">
        <f>'01.01.2026'!F21</f>
        <v>29</v>
      </c>
      <c r="F21" s="1">
        <f>'[25] РСО Д '!$E$30</f>
        <v>10.42</v>
      </c>
      <c r="G21" s="1" t="s">
        <v>9</v>
      </c>
      <c r="H21" s="1" t="s">
        <v>9</v>
      </c>
      <c r="I21" s="1" t="str">
        <f>'01.01.2026'!J21</f>
        <v>Х</v>
      </c>
      <c r="J21" s="1" t="s">
        <v>9</v>
      </c>
      <c r="K21" s="1" t="s">
        <v>9</v>
      </c>
      <c r="L21" s="1" t="s">
        <v>9</v>
      </c>
      <c r="M21" s="12"/>
    </row>
    <row r="22" spans="1:33" ht="15.75" x14ac:dyDescent="0.25">
      <c r="A22" s="11">
        <v>13</v>
      </c>
      <c r="B22" s="14" t="s">
        <v>26</v>
      </c>
      <c r="C22" s="1">
        <f>'01.01.2026'!D22</f>
        <v>3975.7000000000016</v>
      </c>
      <c r="D22" s="1">
        <f>[13]Свод!$G$17</f>
        <v>3975.7000000000016</v>
      </c>
      <c r="E22" s="1">
        <f>'01.01.2026'!F22</f>
        <v>66</v>
      </c>
      <c r="F22" s="9">
        <f>'[25] РСО Д '!$E$19</f>
        <v>66.64</v>
      </c>
      <c r="G22" s="1" t="s">
        <v>9</v>
      </c>
      <c r="H22" s="1" t="s">
        <v>9</v>
      </c>
      <c r="I22" s="1">
        <f>'01.01.2026'!J22</f>
        <v>0</v>
      </c>
      <c r="J22" s="1">
        <f>0</f>
        <v>0</v>
      </c>
      <c r="K22" s="1" t="s">
        <v>9</v>
      </c>
      <c r="L22" s="1" t="s">
        <v>9</v>
      </c>
      <c r="M22" s="12"/>
    </row>
    <row r="23" spans="1:33" ht="15.75" x14ac:dyDescent="0.25">
      <c r="A23" s="11">
        <v>14</v>
      </c>
      <c r="B23" s="14" t="s">
        <v>22</v>
      </c>
      <c r="C23" s="1">
        <f>'01.01.2026'!D23</f>
        <v>30238.637249999996</v>
      </c>
      <c r="D23" s="1">
        <f>[13]Свод!$G$18</f>
        <v>30238.637249999996</v>
      </c>
      <c r="E23" s="1">
        <f>'01.01.2026'!F23</f>
        <v>52572</v>
      </c>
      <c r="F23" s="9">
        <f>'[26] РСО Д '!$E$28</f>
        <v>52573.58</v>
      </c>
      <c r="G23" s="1" t="s">
        <v>9</v>
      </c>
      <c r="H23" s="1" t="s">
        <v>9</v>
      </c>
      <c r="I23" s="1">
        <f>'01.01.2026'!J23</f>
        <v>0</v>
      </c>
      <c r="J23" s="1">
        <f>'[22]01.05.26'!$D$39</f>
        <v>0</v>
      </c>
      <c r="K23" s="1" t="s">
        <v>9</v>
      </c>
      <c r="L23" s="1" t="s">
        <v>9</v>
      </c>
      <c r="M23" s="12"/>
    </row>
    <row r="24" spans="1:33" ht="18" customHeight="1" x14ac:dyDescent="0.25">
      <c r="A24" s="11">
        <v>15</v>
      </c>
      <c r="B24" s="14" t="s">
        <v>18</v>
      </c>
      <c r="C24" s="1">
        <f>'01.01.2026'!D24</f>
        <v>1743.7</v>
      </c>
      <c r="D24" s="1">
        <f>[13]Свод!$G$19</f>
        <v>1743.7</v>
      </c>
      <c r="E24" s="1">
        <f>'01.01.2026'!F24</f>
        <v>12132</v>
      </c>
      <c r="F24" s="9">
        <f>'[25] РСО Д '!$E$34</f>
        <v>12132.15155</v>
      </c>
      <c r="G24" s="1" t="s">
        <v>9</v>
      </c>
      <c r="H24" s="1" t="s">
        <v>9</v>
      </c>
      <c r="I24" s="1">
        <f>'01.01.2026'!J24</f>
        <v>43.65</v>
      </c>
      <c r="J24" s="1" t="s">
        <v>9</v>
      </c>
      <c r="K24" s="1" t="s">
        <v>9</v>
      </c>
      <c r="L24" s="1" t="s">
        <v>9</v>
      </c>
    </row>
    <row r="25" spans="1:33" ht="15.75" x14ac:dyDescent="0.25">
      <c r="A25" s="11">
        <v>16</v>
      </c>
      <c r="B25" s="14" t="s">
        <v>27</v>
      </c>
      <c r="C25" s="1">
        <f>'01.01.2026'!D25</f>
        <v>9250.7999999999993</v>
      </c>
      <c r="D25" s="1">
        <f>[13]Свод!$G$20</f>
        <v>9250.7999999999993</v>
      </c>
      <c r="E25" s="1">
        <f>'01.01.2026'!F25</f>
        <v>439</v>
      </c>
      <c r="F25" s="9">
        <f>'[25] РСО Д '!$E$24</f>
        <v>439.27</v>
      </c>
      <c r="G25" s="1" t="s">
        <v>9</v>
      </c>
      <c r="H25" s="1" t="s">
        <v>9</v>
      </c>
      <c r="I25" s="1">
        <f>'01.01.2026'!J25</f>
        <v>21.83</v>
      </c>
      <c r="J25" s="1">
        <f>'[22]01.05.26'!$D$33</f>
        <v>21.83</v>
      </c>
      <c r="K25" s="1" t="s">
        <v>9</v>
      </c>
      <c r="L25" s="1" t="s">
        <v>9</v>
      </c>
    </row>
    <row r="26" spans="1:33" ht="15.75" x14ac:dyDescent="0.25">
      <c r="A26" s="11">
        <v>17</v>
      </c>
      <c r="B26" s="14" t="s">
        <v>33</v>
      </c>
      <c r="C26" s="1">
        <f>'01.01.2026'!D26</f>
        <v>1079.5900000000001</v>
      </c>
      <c r="D26" s="1">
        <f>[13]Свод!$G$21</f>
        <v>1079.5900000000001</v>
      </c>
      <c r="E26" s="1">
        <f>'01.01.2026'!F26</f>
        <v>0</v>
      </c>
      <c r="F26" s="9">
        <f>0</f>
        <v>0</v>
      </c>
      <c r="G26" s="1" t="s">
        <v>9</v>
      </c>
      <c r="H26" s="1" t="s">
        <v>9</v>
      </c>
      <c r="I26" s="1" t="str">
        <f>'01.01.2026'!J26</f>
        <v>Х</v>
      </c>
      <c r="J26" s="1" t="s">
        <v>9</v>
      </c>
      <c r="K26" s="1" t="s">
        <v>9</v>
      </c>
      <c r="L26" s="1" t="s">
        <v>9</v>
      </c>
    </row>
    <row r="27" spans="1:33" ht="15.75" x14ac:dyDescent="0.25">
      <c r="A27" s="11">
        <v>18</v>
      </c>
      <c r="B27" s="14" t="s">
        <v>23</v>
      </c>
      <c r="C27" s="1">
        <f>'01.01.2026'!D27</f>
        <v>7325.1</v>
      </c>
      <c r="D27" s="1">
        <f>[13]Свод!$G$22</f>
        <v>7325.1</v>
      </c>
      <c r="E27" s="1">
        <f>'01.01.2026'!F27</f>
        <v>5968</v>
      </c>
      <c r="F27" s="9">
        <f>'[25] РСО Д '!$E$18</f>
        <v>5968.1149299999997</v>
      </c>
      <c r="G27" s="1" t="s">
        <v>9</v>
      </c>
      <c r="H27" s="1" t="s">
        <v>9</v>
      </c>
      <c r="I27" s="1">
        <f>'01.01.2026'!J27</f>
        <v>0</v>
      </c>
      <c r="J27" s="1">
        <f>0</f>
        <v>0</v>
      </c>
      <c r="K27" s="1" t="s">
        <v>9</v>
      </c>
      <c r="L27" s="1" t="s">
        <v>9</v>
      </c>
    </row>
    <row r="28" spans="1:33" ht="15.75" x14ac:dyDescent="0.25">
      <c r="A28" s="11">
        <v>19</v>
      </c>
      <c r="B28" s="14" t="s">
        <v>16</v>
      </c>
      <c r="C28" s="1">
        <f>'01.01.2026'!D28</f>
        <v>5464.92</v>
      </c>
      <c r="D28" s="1">
        <f>[13]Свод!$G$23</f>
        <v>5464.92</v>
      </c>
      <c r="E28" s="1">
        <f>'01.01.2026'!F28</f>
        <v>15889</v>
      </c>
      <c r="F28" s="9">
        <f>'[25] РСО Д '!$E$22</f>
        <v>15889.44686</v>
      </c>
      <c r="G28" s="1" t="s">
        <v>9</v>
      </c>
      <c r="H28" s="1" t="s">
        <v>9</v>
      </c>
      <c r="I28" s="1" t="str">
        <f>'01.01.2026'!J28</f>
        <v>Х</v>
      </c>
      <c r="J28" s="1" t="s">
        <v>9</v>
      </c>
      <c r="K28" s="1" t="s">
        <v>9</v>
      </c>
      <c r="L28" s="1" t="s">
        <v>9</v>
      </c>
    </row>
    <row r="29" spans="1:33" ht="15.75" x14ac:dyDescent="0.25">
      <c r="A29" s="11"/>
      <c r="B29" s="16" t="s">
        <v>28</v>
      </c>
      <c r="C29" s="17">
        <f>SUM(C11:C28)</f>
        <v>140727.90524999995</v>
      </c>
      <c r="D29" s="17">
        <f>SUM(D11:D28)</f>
        <v>147079.96024999995</v>
      </c>
      <c r="E29" s="17">
        <f>SUM(E11:E28)+E7</f>
        <v>323665.39101999998</v>
      </c>
      <c r="F29" s="17">
        <f>SUM(F11:F28)+F7</f>
        <v>328788.23087999999</v>
      </c>
      <c r="G29" s="17">
        <f>SUM(G11:G28)+G7</f>
        <v>21839.49</v>
      </c>
      <c r="H29" s="17">
        <f>SUM(H11:H28)+H7</f>
        <v>19815.919999999998</v>
      </c>
      <c r="I29" s="17">
        <f>SUM(I11:I28)</f>
        <v>81.8</v>
      </c>
      <c r="J29" s="17">
        <f>SUM(J11:J28)</f>
        <v>43.06</v>
      </c>
      <c r="K29" s="17">
        <f>SUM(K11:K28)+K7</f>
        <v>17333.7</v>
      </c>
      <c r="L29" s="17">
        <f>SUM(L11:L28)+L7</f>
        <v>18892.2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x14ac:dyDescent="0.25">
      <c r="A30" s="22"/>
      <c r="B30" s="18"/>
      <c r="C30" s="24"/>
      <c r="D30" s="19"/>
      <c r="E30" s="24"/>
      <c r="F30" s="12"/>
      <c r="G30" s="24"/>
      <c r="H30" s="19"/>
      <c r="I30" s="24"/>
      <c r="J30" s="19"/>
      <c r="K30" s="24"/>
      <c r="L30" s="19"/>
    </row>
    <row r="31" spans="1:33" ht="15.75" x14ac:dyDescent="0.25">
      <c r="A31" s="22"/>
      <c r="B31" s="18" t="s">
        <v>29</v>
      </c>
      <c r="C31" s="24"/>
      <c r="D31" s="19"/>
      <c r="E31" s="24"/>
      <c r="F31" s="19"/>
      <c r="G31" s="24"/>
      <c r="H31" s="19"/>
      <c r="I31" s="24"/>
      <c r="J31" s="19"/>
      <c r="K31" s="24"/>
      <c r="L31" s="19"/>
    </row>
    <row r="32" spans="1:33" ht="15.75" x14ac:dyDescent="0.25">
      <c r="A32" s="22"/>
      <c r="B32" s="3" t="s">
        <v>46</v>
      </c>
      <c r="C32" s="24"/>
      <c r="D32" s="19"/>
      <c r="E32" s="24"/>
      <c r="F32" s="19"/>
      <c r="G32" s="24"/>
      <c r="H32" s="19"/>
      <c r="I32" s="24"/>
      <c r="J32" s="19"/>
      <c r="K32" s="24"/>
      <c r="L32" s="19"/>
    </row>
    <row r="33" spans="1:13" ht="15.75" x14ac:dyDescent="0.25">
      <c r="A33" s="22"/>
      <c r="B33" s="3" t="s">
        <v>52</v>
      </c>
      <c r="C33" s="24"/>
      <c r="D33" s="19"/>
      <c r="E33" s="24"/>
      <c r="F33" s="19"/>
      <c r="G33" s="24"/>
      <c r="H33" s="19"/>
      <c r="I33" s="24"/>
      <c r="J33" s="19"/>
      <c r="K33" s="24"/>
      <c r="L33" s="19"/>
      <c r="M33" s="23"/>
    </row>
    <row r="34" spans="1:13" ht="15.75" x14ac:dyDescent="0.25">
      <c r="A34" s="22"/>
      <c r="B34" s="3" t="s">
        <v>47</v>
      </c>
      <c r="C34" s="24"/>
      <c r="D34" s="19"/>
      <c r="E34" s="24"/>
      <c r="F34" s="19"/>
      <c r="G34" s="24"/>
      <c r="H34" s="19"/>
      <c r="I34" s="24"/>
      <c r="J34" s="19"/>
      <c r="K34" s="24"/>
      <c r="L34" s="19"/>
      <c r="M34" s="23"/>
    </row>
    <row r="35" spans="1:13" ht="30.75" customHeight="1" x14ac:dyDescent="0.25">
      <c r="A35" s="22"/>
      <c r="B35" s="42" t="s">
        <v>41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23"/>
    </row>
    <row r="36" spans="1:13" ht="15.75" x14ac:dyDescent="0.25">
      <c r="A36" s="22"/>
      <c r="B36" s="3" t="s">
        <v>42</v>
      </c>
      <c r="C36" s="25"/>
      <c r="D36" s="37"/>
      <c r="E36" s="25"/>
      <c r="F36" s="37"/>
      <c r="G36" s="25"/>
      <c r="H36" s="37"/>
      <c r="I36" s="25"/>
      <c r="J36" s="37"/>
      <c r="K36" s="25"/>
      <c r="L36" s="37"/>
      <c r="M36" s="23"/>
    </row>
    <row r="37" spans="1:13" ht="15.75" x14ac:dyDescent="0.25">
      <c r="A37" s="22"/>
      <c r="B37" s="3" t="s">
        <v>43</v>
      </c>
      <c r="C37" s="24"/>
      <c r="D37" s="19"/>
      <c r="E37" s="24"/>
      <c r="F37" s="19"/>
      <c r="G37" s="24"/>
      <c r="H37" s="19"/>
      <c r="I37" s="24"/>
      <c r="J37" s="19"/>
      <c r="K37" s="24"/>
      <c r="L37" s="19"/>
      <c r="M37" s="23"/>
    </row>
    <row r="38" spans="1:13" ht="15.75" x14ac:dyDescent="0.25">
      <c r="A38" s="22"/>
      <c r="B38" s="3" t="s">
        <v>44</v>
      </c>
      <c r="C38" s="24"/>
      <c r="D38" s="19"/>
      <c r="E38" s="24"/>
      <c r="F38" s="19"/>
      <c r="G38" s="24"/>
      <c r="H38" s="19"/>
      <c r="I38" s="24"/>
      <c r="J38" s="19"/>
      <c r="K38" s="24"/>
      <c r="L38" s="19"/>
      <c r="M38" s="23"/>
    </row>
    <row r="39" spans="1:13" ht="15.75" x14ac:dyDescent="0.25">
      <c r="A39" s="22"/>
      <c r="B39" s="3" t="s">
        <v>45</v>
      </c>
      <c r="C39" s="24"/>
      <c r="D39" s="19"/>
      <c r="E39" s="24"/>
      <c r="F39" s="19"/>
      <c r="G39" s="24"/>
      <c r="H39" s="19"/>
      <c r="I39" s="24"/>
      <c r="J39" s="19"/>
      <c r="K39" s="24"/>
      <c r="L39" s="19"/>
      <c r="M39" s="23"/>
    </row>
    <row r="40" spans="1:13" ht="15.75" x14ac:dyDescent="0.25">
      <c r="A40" s="22"/>
      <c r="B40" s="3" t="s">
        <v>50</v>
      </c>
      <c r="C40" s="24"/>
      <c r="D40" s="19"/>
      <c r="E40" s="24"/>
      <c r="F40" s="19"/>
      <c r="G40" s="24"/>
      <c r="H40" s="19"/>
      <c r="I40" s="24"/>
      <c r="J40" s="19"/>
      <c r="K40" s="24"/>
      <c r="L40" s="19"/>
    </row>
    <row r="41" spans="1:13" ht="15.75" x14ac:dyDescent="0.25">
      <c r="A41" s="22"/>
      <c r="B41" s="42" t="s">
        <v>51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3" ht="24.75" customHeight="1" x14ac:dyDescent="0.25">
      <c r="A42" s="2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3" ht="15.75" x14ac:dyDescent="0.25">
      <c r="A43" s="22"/>
      <c r="B43" s="23"/>
      <c r="C43" s="24"/>
      <c r="D43" s="19"/>
      <c r="E43" s="24"/>
      <c r="F43" s="19"/>
      <c r="G43" s="24"/>
      <c r="H43" s="19"/>
      <c r="I43" s="24"/>
      <c r="J43" s="19"/>
      <c r="K43" s="24"/>
      <c r="L43" s="19"/>
    </row>
    <row r="44" spans="1:13" ht="15.75" x14ac:dyDescent="0.25">
      <c r="A44" s="22"/>
      <c r="B44" s="23"/>
      <c r="C44" s="24"/>
      <c r="D44" s="19"/>
      <c r="E44" s="24"/>
      <c r="F44" s="19"/>
      <c r="G44" s="24"/>
      <c r="H44" s="19"/>
      <c r="I44" s="24"/>
      <c r="J44" s="19"/>
      <c r="K44" s="24"/>
      <c r="L44" s="19"/>
    </row>
    <row r="45" spans="1:13" ht="15.75" x14ac:dyDescent="0.25">
      <c r="A45" s="22"/>
      <c r="C45" s="24"/>
      <c r="D45" s="19"/>
      <c r="E45" s="24"/>
      <c r="F45" s="19"/>
      <c r="G45" s="24"/>
      <c r="H45" s="19"/>
      <c r="I45" s="24"/>
      <c r="J45" s="19"/>
      <c r="K45" s="24"/>
      <c r="L45" s="19"/>
    </row>
    <row r="46" spans="1:13" ht="15.75" x14ac:dyDescent="0.25">
      <c r="A46" s="22"/>
      <c r="C46" s="24"/>
      <c r="D46" s="19"/>
      <c r="E46" s="24"/>
      <c r="F46" s="19"/>
      <c r="G46" s="24"/>
      <c r="H46" s="19"/>
      <c r="I46" s="24"/>
      <c r="J46" s="19"/>
      <c r="K46" s="24"/>
      <c r="L46" s="19"/>
    </row>
    <row r="47" spans="1:13" ht="15.75" x14ac:dyDescent="0.25">
      <c r="A47" s="22"/>
      <c r="C47" s="24"/>
      <c r="D47" s="19"/>
      <c r="E47" s="24"/>
      <c r="F47" s="19"/>
      <c r="G47" s="24"/>
      <c r="H47" s="19"/>
      <c r="I47" s="24"/>
      <c r="J47" s="19"/>
      <c r="K47" s="24"/>
      <c r="L47" s="19"/>
    </row>
    <row r="48" spans="1:13" ht="15.75" x14ac:dyDescent="0.25">
      <c r="A48" s="22"/>
      <c r="C48" s="24"/>
      <c r="D48" s="19"/>
      <c r="E48" s="24"/>
      <c r="F48" s="19"/>
      <c r="G48" s="24"/>
      <c r="H48" s="19"/>
      <c r="I48" s="24"/>
      <c r="J48" s="19"/>
      <c r="K48" s="24"/>
      <c r="L48" s="19"/>
    </row>
    <row r="49" spans="1:12" ht="15.75" x14ac:dyDescent="0.25">
      <c r="A49" s="22"/>
      <c r="C49" s="24"/>
      <c r="D49" s="19"/>
      <c r="E49" s="24"/>
      <c r="F49" s="19"/>
      <c r="G49" s="24"/>
      <c r="H49" s="19"/>
      <c r="I49" s="24"/>
      <c r="J49" s="19"/>
      <c r="K49" s="24"/>
      <c r="L49" s="19"/>
    </row>
    <row r="50" spans="1:12" ht="15.75" x14ac:dyDescent="0.25">
      <c r="A50" s="22"/>
      <c r="C50" s="24"/>
      <c r="D50" s="19"/>
      <c r="E50" s="24"/>
      <c r="F50" s="19"/>
      <c r="G50" s="24"/>
      <c r="H50" s="19"/>
      <c r="I50" s="24"/>
      <c r="J50" s="19"/>
      <c r="K50" s="24"/>
      <c r="L50" s="19"/>
    </row>
    <row r="51" spans="1:12" ht="15.75" x14ac:dyDescent="0.25">
      <c r="A51" s="22"/>
      <c r="C51" s="24"/>
      <c r="D51" s="19"/>
      <c r="E51" s="24"/>
      <c r="F51" s="19"/>
      <c r="G51" s="24"/>
      <c r="H51" s="19"/>
      <c r="I51" s="24"/>
      <c r="J51" s="19"/>
      <c r="K51" s="24"/>
      <c r="L51" s="19"/>
    </row>
    <row r="52" spans="1:12" ht="15.75" x14ac:dyDescent="0.25">
      <c r="A52" s="22"/>
      <c r="C52" s="24"/>
      <c r="D52" s="19"/>
      <c r="E52" s="24"/>
      <c r="F52" s="19"/>
      <c r="G52" s="24"/>
      <c r="H52" s="19"/>
      <c r="I52" s="24"/>
      <c r="J52" s="19"/>
      <c r="K52" s="24"/>
      <c r="L52" s="19"/>
    </row>
    <row r="53" spans="1:12" ht="15.75" x14ac:dyDescent="0.25">
      <c r="A53" s="22"/>
      <c r="C53" s="24"/>
      <c r="D53" s="19"/>
      <c r="E53" s="24"/>
      <c r="F53" s="19"/>
      <c r="G53" s="24"/>
      <c r="H53" s="19"/>
      <c r="I53" s="24"/>
      <c r="J53" s="19"/>
      <c r="K53" s="24"/>
      <c r="L53" s="19"/>
    </row>
    <row r="56" spans="1:12" ht="15.75" x14ac:dyDescent="0.25">
      <c r="A56" s="22"/>
      <c r="C56" s="24"/>
      <c r="D56" s="19"/>
      <c r="E56" s="24"/>
      <c r="F56" s="19"/>
      <c r="G56" s="24"/>
      <c r="H56" s="19"/>
      <c r="I56" s="24"/>
      <c r="J56" s="19"/>
      <c r="K56" s="24"/>
      <c r="L56" s="19"/>
    </row>
    <row r="57" spans="1:12" ht="15.75" x14ac:dyDescent="0.25">
      <c r="A57" s="22"/>
      <c r="C57" s="24"/>
      <c r="D57" s="19"/>
      <c r="E57" s="24"/>
      <c r="F57" s="19"/>
      <c r="G57" s="24"/>
      <c r="H57" s="19"/>
      <c r="I57" s="24"/>
      <c r="J57" s="19"/>
      <c r="K57" s="24"/>
      <c r="L57" s="19"/>
    </row>
    <row r="58" spans="1:12" ht="15.75" x14ac:dyDescent="0.25">
      <c r="A58" s="22"/>
      <c r="C58" s="24"/>
      <c r="D58" s="19"/>
      <c r="E58" s="24"/>
      <c r="F58" s="19"/>
      <c r="G58" s="24"/>
      <c r="H58" s="19"/>
      <c r="I58" s="24"/>
      <c r="J58" s="19"/>
      <c r="K58" s="24"/>
      <c r="L58" s="19"/>
    </row>
    <row r="59" spans="1:12" ht="15.75" x14ac:dyDescent="0.25">
      <c r="A59" s="22"/>
      <c r="C59" s="24"/>
      <c r="D59" s="19"/>
      <c r="E59" s="24"/>
      <c r="F59" s="19"/>
      <c r="G59" s="24"/>
      <c r="H59" s="19"/>
      <c r="I59" s="24"/>
      <c r="J59" s="19"/>
      <c r="K59" s="24"/>
      <c r="L59" s="19"/>
    </row>
    <row r="60" spans="1:12" ht="15.75" x14ac:dyDescent="0.25">
      <c r="A60" s="22"/>
      <c r="C60" s="24"/>
      <c r="D60" s="19"/>
      <c r="E60" s="24"/>
      <c r="F60" s="19"/>
      <c r="G60" s="24"/>
      <c r="H60" s="19"/>
      <c r="I60" s="24"/>
      <c r="J60" s="19"/>
      <c r="K60" s="24"/>
      <c r="L60" s="19"/>
    </row>
    <row r="61" spans="1:12" ht="15.75" x14ac:dyDescent="0.25">
      <c r="A61" s="22"/>
      <c r="C61" s="24"/>
      <c r="D61" s="19"/>
      <c r="E61" s="24"/>
      <c r="F61" s="19"/>
      <c r="G61" s="24"/>
      <c r="H61" s="19"/>
      <c r="I61" s="24"/>
      <c r="J61" s="19"/>
      <c r="K61" s="24"/>
      <c r="L61" s="19"/>
    </row>
    <row r="62" spans="1:12" ht="15.75" x14ac:dyDescent="0.25">
      <c r="A62" s="22"/>
      <c r="C62" s="24"/>
      <c r="D62" s="19"/>
      <c r="E62" s="24"/>
      <c r="F62" s="19"/>
      <c r="G62" s="24"/>
      <c r="H62" s="19"/>
      <c r="I62" s="24"/>
      <c r="J62" s="19"/>
      <c r="K62" s="24"/>
      <c r="L62" s="19"/>
    </row>
    <row r="63" spans="1:12" ht="15.75" x14ac:dyDescent="0.25">
      <c r="A63" s="22"/>
      <c r="C63" s="24"/>
      <c r="D63" s="19"/>
      <c r="E63" s="24"/>
      <c r="F63" s="19"/>
      <c r="G63" s="24"/>
      <c r="H63" s="19"/>
      <c r="I63" s="24"/>
      <c r="J63" s="19"/>
      <c r="K63" s="24"/>
      <c r="L63" s="19"/>
    </row>
    <row r="64" spans="1:12" ht="15.75" x14ac:dyDescent="0.25">
      <c r="A64" s="22"/>
      <c r="C64" s="24"/>
      <c r="D64" s="19"/>
      <c r="E64" s="24"/>
      <c r="F64" s="19"/>
      <c r="G64" s="24"/>
      <c r="H64" s="19"/>
      <c r="I64" s="24"/>
      <c r="J64" s="19"/>
      <c r="K64" s="24"/>
      <c r="L64" s="19"/>
    </row>
    <row r="65" spans="1:12" ht="15.75" x14ac:dyDescent="0.25">
      <c r="A65" s="22"/>
      <c r="C65" s="24"/>
      <c r="D65" s="19"/>
      <c r="E65" s="24"/>
      <c r="F65" s="19"/>
      <c r="G65" s="24"/>
      <c r="H65" s="19"/>
      <c r="I65" s="24"/>
      <c r="J65" s="19"/>
      <c r="K65" s="24"/>
      <c r="L65" s="19"/>
    </row>
  </sheetData>
  <mergeCells count="13">
    <mergeCell ref="B35:L35"/>
    <mergeCell ref="B41:L41"/>
    <mergeCell ref="B42:L42"/>
    <mergeCell ref="A1:L1"/>
    <mergeCell ref="A3:A5"/>
    <mergeCell ref="B3:B5"/>
    <mergeCell ref="C3:D4"/>
    <mergeCell ref="E3:F4"/>
    <mergeCell ref="G3:J3"/>
    <mergeCell ref="K3:L3"/>
    <mergeCell ref="G4:H4"/>
    <mergeCell ref="I4:J4"/>
    <mergeCell ref="K4:L4"/>
  </mergeCells>
  <pageMargins left="0.27" right="0" top="0" bottom="0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tabSelected="1" view="pageBreakPreview" zoomScale="90" zoomScaleNormal="100" zoomScaleSheetLayoutView="90" workbookViewId="0">
      <selection activeCell="L7" sqref="L7"/>
    </sheetView>
  </sheetViews>
  <sheetFormatPr defaultRowHeight="15" x14ac:dyDescent="0.25"/>
  <cols>
    <col min="1" max="1" width="7.42578125" style="3" customWidth="1"/>
    <col min="2" max="2" width="33.85546875" style="3" customWidth="1"/>
    <col min="3" max="3" width="12.7109375" style="23" customWidth="1"/>
    <col min="4" max="4" width="14" style="3" customWidth="1"/>
    <col min="5" max="5" width="15.7109375" style="23" customWidth="1"/>
    <col min="6" max="6" width="15.7109375" style="3" customWidth="1"/>
    <col min="7" max="7" width="12.7109375" style="23" customWidth="1"/>
    <col min="8" max="8" width="11.7109375" style="3" customWidth="1"/>
    <col min="9" max="9" width="11.7109375" style="23" customWidth="1"/>
    <col min="10" max="10" width="13.42578125" style="3" customWidth="1"/>
    <col min="11" max="11" width="13.5703125" style="23" customWidth="1"/>
    <col min="12" max="12" width="13.5703125" style="3" customWidth="1"/>
    <col min="13" max="13" width="12.140625" style="3" customWidth="1"/>
    <col min="14" max="14" width="10" style="3" customWidth="1"/>
    <col min="15" max="15" width="10.42578125" style="3" customWidth="1"/>
    <col min="16" max="17" width="9.140625" style="3"/>
    <col min="18" max="18" width="10.42578125" style="3" customWidth="1"/>
    <col min="19" max="19" width="10.140625" style="3" bestFit="1" customWidth="1"/>
    <col min="20" max="20" width="9.140625" style="3"/>
    <col min="21" max="21" width="11.28515625" style="3" bestFit="1" customWidth="1"/>
    <col min="22" max="27" width="9.140625" style="3"/>
    <col min="28" max="28" width="12.85546875" style="3" customWidth="1"/>
    <col min="29" max="29" width="12.5703125" style="3" customWidth="1"/>
    <col min="30" max="16384" width="9.140625" style="3"/>
  </cols>
  <sheetData>
    <row r="1" spans="1:13" ht="30.7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x14ac:dyDescent="0.25">
      <c r="K2" s="26"/>
      <c r="L2" s="4" t="s">
        <v>0</v>
      </c>
    </row>
    <row r="3" spans="1:13" ht="51" customHeight="1" x14ac:dyDescent="0.25">
      <c r="A3" s="45" t="s">
        <v>1</v>
      </c>
      <c r="B3" s="45" t="s">
        <v>2</v>
      </c>
      <c r="C3" s="46" t="s">
        <v>3</v>
      </c>
      <c r="D3" s="47"/>
      <c r="E3" s="46" t="s">
        <v>4</v>
      </c>
      <c r="F3" s="47"/>
      <c r="G3" s="50" t="s">
        <v>35</v>
      </c>
      <c r="H3" s="51"/>
      <c r="I3" s="51"/>
      <c r="J3" s="52"/>
      <c r="K3" s="45" t="s">
        <v>5</v>
      </c>
      <c r="L3" s="45"/>
    </row>
    <row r="4" spans="1:13" ht="72" customHeight="1" x14ac:dyDescent="0.25">
      <c r="A4" s="45"/>
      <c r="B4" s="45"/>
      <c r="C4" s="48"/>
      <c r="D4" s="49"/>
      <c r="E4" s="48"/>
      <c r="F4" s="49"/>
      <c r="G4" s="50" t="s">
        <v>6</v>
      </c>
      <c r="H4" s="52"/>
      <c r="I4" s="50" t="s">
        <v>7</v>
      </c>
      <c r="J4" s="52"/>
      <c r="K4" s="45" t="s">
        <v>6</v>
      </c>
      <c r="L4" s="45"/>
    </row>
    <row r="5" spans="1:13" ht="15" customHeight="1" x14ac:dyDescent="0.25">
      <c r="A5" s="45"/>
      <c r="B5" s="45"/>
      <c r="C5" s="5">
        <v>46023</v>
      </c>
      <c r="D5" s="5">
        <v>46174</v>
      </c>
      <c r="E5" s="5">
        <f>C5</f>
        <v>46023</v>
      </c>
      <c r="F5" s="5">
        <f>D5</f>
        <v>46174</v>
      </c>
      <c r="G5" s="5">
        <f>C5</f>
        <v>46023</v>
      </c>
      <c r="H5" s="5">
        <f>D5</f>
        <v>46174</v>
      </c>
      <c r="I5" s="5">
        <f>C5</f>
        <v>46023</v>
      </c>
      <c r="J5" s="5">
        <f>D5</f>
        <v>46174</v>
      </c>
      <c r="K5" s="5">
        <f>E5</f>
        <v>46023</v>
      </c>
      <c r="L5" s="5">
        <f>F5</f>
        <v>46174</v>
      </c>
    </row>
    <row r="6" spans="1:13" ht="15.75" customHeight="1" x14ac:dyDescent="0.25">
      <c r="A6" s="40">
        <v>1</v>
      </c>
      <c r="B6" s="40">
        <v>2</v>
      </c>
      <c r="C6" s="40">
        <v>3</v>
      </c>
      <c r="D6" s="40">
        <v>4</v>
      </c>
      <c r="E6" s="41">
        <v>5</v>
      </c>
      <c r="F6" s="41">
        <v>6</v>
      </c>
      <c r="G6" s="6">
        <v>7</v>
      </c>
      <c r="H6" s="6">
        <v>8</v>
      </c>
      <c r="I6" s="41">
        <v>9</v>
      </c>
      <c r="J6" s="41">
        <v>10</v>
      </c>
      <c r="K6" s="41">
        <v>11</v>
      </c>
      <c r="L6" s="41">
        <v>12</v>
      </c>
    </row>
    <row r="7" spans="1:13" ht="15.75" x14ac:dyDescent="0.25">
      <c r="A7" s="7">
        <v>1</v>
      </c>
      <c r="B7" s="8" t="s">
        <v>8</v>
      </c>
      <c r="C7" s="1" t="s">
        <v>9</v>
      </c>
      <c r="D7" s="1" t="s">
        <v>9</v>
      </c>
      <c r="E7" s="1">
        <f>E8+E9+E10</f>
        <v>233670.39101999998</v>
      </c>
      <c r="F7" s="1">
        <f>F8+F10+F9</f>
        <v>164746.67812</v>
      </c>
      <c r="G7" s="36">
        <f>'01.01.2026'!H7</f>
        <v>21839.49</v>
      </c>
      <c r="H7" s="36">
        <f>'[27]01.06.26'!$D$6</f>
        <v>19624.73</v>
      </c>
      <c r="I7" s="1" t="str">
        <f>'01.01.2026'!J7</f>
        <v>Х</v>
      </c>
      <c r="J7" s="1" t="s">
        <v>9</v>
      </c>
      <c r="K7" s="9">
        <f>'01.01.2026'!L7</f>
        <v>17333.7</v>
      </c>
      <c r="L7" s="9">
        <v>17895.900000000001</v>
      </c>
    </row>
    <row r="8" spans="1:13" ht="17.25" customHeight="1" x14ac:dyDescent="0.25">
      <c r="A8" s="11" t="s">
        <v>10</v>
      </c>
      <c r="B8" s="2" t="s">
        <v>11</v>
      </c>
      <c r="C8" s="1" t="s">
        <v>9</v>
      </c>
      <c r="D8" s="1" t="s">
        <v>9</v>
      </c>
      <c r="E8" s="1">
        <f>'01.01.2026'!F8</f>
        <v>5110.6539299999995</v>
      </c>
      <c r="F8" s="9">
        <f>5398920.54/1000</f>
        <v>5398.9205400000001</v>
      </c>
      <c r="G8" s="1" t="s">
        <v>9</v>
      </c>
      <c r="H8" s="1" t="s">
        <v>9</v>
      </c>
      <c r="I8" s="1" t="str">
        <f>'01.01.2026'!J8</f>
        <v>Х</v>
      </c>
      <c r="J8" s="1" t="s">
        <v>9</v>
      </c>
      <c r="K8" s="1" t="s">
        <v>9</v>
      </c>
      <c r="L8" s="1" t="s">
        <v>9</v>
      </c>
    </row>
    <row r="9" spans="1:13" ht="32.25" customHeight="1" x14ac:dyDescent="0.25">
      <c r="A9" s="11" t="s">
        <v>12</v>
      </c>
      <c r="B9" s="21" t="s">
        <v>13</v>
      </c>
      <c r="C9" s="1" t="s">
        <v>9</v>
      </c>
      <c r="D9" s="1" t="s">
        <v>9</v>
      </c>
      <c r="E9" s="1">
        <f>'01.01.2026'!F9</f>
        <v>228407.24440999998</v>
      </c>
      <c r="F9" s="1">
        <f>'[28] РСО Д '!$E$16</f>
        <v>159169.09404</v>
      </c>
      <c r="G9" s="1" t="s">
        <v>9</v>
      </c>
      <c r="H9" s="1" t="s">
        <v>9</v>
      </c>
      <c r="I9" s="1" t="str">
        <f>'01.01.2026'!J9</f>
        <v>Х</v>
      </c>
      <c r="J9" s="1" t="s">
        <v>9</v>
      </c>
      <c r="K9" s="1" t="s">
        <v>9</v>
      </c>
      <c r="L9" s="1" t="s">
        <v>9</v>
      </c>
    </row>
    <row r="10" spans="1:13" ht="15.75" x14ac:dyDescent="0.25">
      <c r="A10" s="11" t="s">
        <v>14</v>
      </c>
      <c r="B10" s="13" t="s">
        <v>15</v>
      </c>
      <c r="C10" s="1" t="s">
        <v>9</v>
      </c>
      <c r="D10" s="1" t="s">
        <v>9</v>
      </c>
      <c r="E10" s="1">
        <f>'01.01.2026'!F10</f>
        <v>152.49268000000001</v>
      </c>
      <c r="F10" s="9">
        <f>178663.54/1000</f>
        <v>178.66354000000001</v>
      </c>
      <c r="G10" s="1" t="s">
        <v>9</v>
      </c>
      <c r="H10" s="1" t="s">
        <v>9</v>
      </c>
      <c r="I10" s="1" t="str">
        <f>'01.01.2026'!J10</f>
        <v>Х</v>
      </c>
      <c r="J10" s="1" t="s">
        <v>9</v>
      </c>
      <c r="K10" s="1" t="s">
        <v>9</v>
      </c>
      <c r="L10" s="1" t="s">
        <v>9</v>
      </c>
    </row>
    <row r="11" spans="1:13" ht="31.5" x14ac:dyDescent="0.25">
      <c r="A11" s="11">
        <v>2</v>
      </c>
      <c r="B11" s="14" t="s">
        <v>19</v>
      </c>
      <c r="C11" s="1">
        <f>'01.01.2026'!D11</f>
        <v>17636.499999999978</v>
      </c>
      <c r="D11" s="1">
        <f>[13]Свод!$H$7</f>
        <v>14066.399999999976</v>
      </c>
      <c r="E11" s="1">
        <f>'01.01.2026'!F11</f>
        <v>786</v>
      </c>
      <c r="F11" s="1">
        <f>'[28] РСО Д '!$E$35</f>
        <v>438.18</v>
      </c>
      <c r="G11" s="1" t="s">
        <v>9</v>
      </c>
      <c r="H11" s="1" t="s">
        <v>9</v>
      </c>
      <c r="I11" s="1">
        <f>'01.01.2026'!J11</f>
        <v>11.56</v>
      </c>
      <c r="J11" s="1">
        <f>'[27]01.06.26'!$D$9</f>
        <v>0</v>
      </c>
      <c r="K11" s="1" t="s">
        <v>9</v>
      </c>
      <c r="L11" s="1" t="s">
        <v>9</v>
      </c>
      <c r="M11" s="12"/>
    </row>
    <row r="12" spans="1:13" ht="15.75" x14ac:dyDescent="0.25">
      <c r="A12" s="11">
        <v>3</v>
      </c>
      <c r="B12" s="14" t="s">
        <v>38</v>
      </c>
      <c r="C12" s="1">
        <f>'01.01.2026'!D12</f>
        <v>779.0999999999998</v>
      </c>
      <c r="D12" s="1">
        <f>[13]Свод!$H$8</f>
        <v>4411.4999999999982</v>
      </c>
      <c r="E12" s="1">
        <f>'01.01.2026'!F12</f>
        <v>21</v>
      </c>
      <c r="F12" s="1">
        <f>'[28] РСО Д '!$E$31</f>
        <v>148.05000000000001</v>
      </c>
      <c r="G12" s="1" t="s">
        <v>9</v>
      </c>
      <c r="H12" s="1" t="s">
        <v>9</v>
      </c>
      <c r="I12" s="1" t="str">
        <f>'01.01.2026'!J12</f>
        <v>Х</v>
      </c>
      <c r="J12" s="1">
        <f>'[27]01.06.26'!$D$21</f>
        <v>12.24</v>
      </c>
      <c r="K12" s="1" t="s">
        <v>9</v>
      </c>
      <c r="L12" s="1" t="s">
        <v>9</v>
      </c>
      <c r="M12" s="12"/>
    </row>
    <row r="13" spans="1:13" ht="15.75" x14ac:dyDescent="0.25">
      <c r="A13" s="11">
        <v>4</v>
      </c>
      <c r="B13" s="14" t="s">
        <v>24</v>
      </c>
      <c r="C13" s="1">
        <f>'01.01.2026'!D13</f>
        <v>8652.8999999999869</v>
      </c>
      <c r="D13" s="1">
        <f>[13]Свод!$H$9</f>
        <v>9707.8999999999869</v>
      </c>
      <c r="E13" s="1">
        <f>'01.01.2026'!F13</f>
        <v>105</v>
      </c>
      <c r="F13" s="9">
        <f>'[28] РСО Д '!$E$23</f>
        <v>389.89</v>
      </c>
      <c r="G13" s="1" t="s">
        <v>9</v>
      </c>
      <c r="H13" s="1" t="s">
        <v>9</v>
      </c>
      <c r="I13" s="1">
        <f>'01.01.2026'!J13</f>
        <v>1.5</v>
      </c>
      <c r="J13" s="1">
        <f>'[27]01.06.26'!$D$15</f>
        <v>0</v>
      </c>
      <c r="K13" s="1" t="s">
        <v>9</v>
      </c>
      <c r="L13" s="1" t="s">
        <v>9</v>
      </c>
      <c r="M13" s="12"/>
    </row>
    <row r="14" spans="1:13" ht="15.75" x14ac:dyDescent="0.25">
      <c r="A14" s="11">
        <v>5</v>
      </c>
      <c r="B14" s="14" t="s">
        <v>17</v>
      </c>
      <c r="C14" s="1">
        <f>'01.01.2026'!D14</f>
        <v>835.20000000000164</v>
      </c>
      <c r="D14" s="1">
        <f>[13]Свод!$H$10</f>
        <v>821.60000000000173</v>
      </c>
      <c r="E14" s="1">
        <f>'01.01.2026'!F14</f>
        <v>490</v>
      </c>
      <c r="F14" s="9">
        <f>'[28] РСО Д '!$E$25</f>
        <v>370.23</v>
      </c>
      <c r="G14" s="1" t="s">
        <v>9</v>
      </c>
      <c r="H14" s="1" t="s">
        <v>9</v>
      </c>
      <c r="I14" s="1">
        <f>'01.01.2026'!J14</f>
        <v>0</v>
      </c>
      <c r="J14" s="1">
        <f>0</f>
        <v>0</v>
      </c>
      <c r="K14" s="1" t="s">
        <v>9</v>
      </c>
      <c r="L14" s="1" t="s">
        <v>9</v>
      </c>
      <c r="M14" s="12"/>
    </row>
    <row r="15" spans="1:13" ht="15.75" x14ac:dyDescent="0.25">
      <c r="A15" s="11">
        <v>6</v>
      </c>
      <c r="B15" s="14" t="s">
        <v>25</v>
      </c>
      <c r="C15" s="1">
        <f>'01.01.2026'!D15</f>
        <v>15764.590999999991</v>
      </c>
      <c r="D15" s="1">
        <f>[13]Свод!$H$11</f>
        <v>18396.090999999989</v>
      </c>
      <c r="E15" s="1">
        <f>'01.01.2026'!F15</f>
        <v>342</v>
      </c>
      <c r="F15" s="9">
        <f>'[28] РСО Д '!$E$22</f>
        <v>850.16</v>
      </c>
      <c r="G15" s="1" t="s">
        <v>9</v>
      </c>
      <c r="H15" s="1" t="s">
        <v>9</v>
      </c>
      <c r="I15" s="1">
        <f>'01.01.2026'!J15</f>
        <v>3.26</v>
      </c>
      <c r="J15" s="1">
        <f>'[27]01.06.26'!$D$18</f>
        <v>0</v>
      </c>
      <c r="K15" s="1" t="s">
        <v>9</v>
      </c>
      <c r="L15" s="1" t="s">
        <v>9</v>
      </c>
      <c r="M15" s="12"/>
    </row>
    <row r="16" spans="1:13" ht="15.75" x14ac:dyDescent="0.25">
      <c r="A16" s="11">
        <v>7</v>
      </c>
      <c r="B16" s="14" t="s">
        <v>30</v>
      </c>
      <c r="C16" s="1">
        <f>'01.01.2026'!D16</f>
        <v>10681.500000000004</v>
      </c>
      <c r="D16" s="1">
        <f>[13]Свод!$H$12</f>
        <v>10549.700000000004</v>
      </c>
      <c r="E16" s="1">
        <f>'01.01.2026'!F16</f>
        <v>394</v>
      </c>
      <c r="F16" s="9">
        <f>'[28] РСО Д '!$E$27</f>
        <v>437.67</v>
      </c>
      <c r="G16" s="1" t="s">
        <v>9</v>
      </c>
      <c r="H16" s="1" t="s">
        <v>9</v>
      </c>
      <c r="I16" s="1">
        <f>'01.01.2026'!J16</f>
        <v>0</v>
      </c>
      <c r="J16" s="1">
        <f>0</f>
        <v>0</v>
      </c>
      <c r="K16" s="1" t="s">
        <v>9</v>
      </c>
      <c r="L16" s="1" t="s">
        <v>9</v>
      </c>
      <c r="M16" s="12"/>
    </row>
    <row r="17" spans="1:33" ht="15.75" x14ac:dyDescent="0.25">
      <c r="A17" s="11">
        <v>8</v>
      </c>
      <c r="B17" s="14" t="s">
        <v>32</v>
      </c>
      <c r="C17" s="1">
        <f>'01.01.2026'!D17</f>
        <v>18354.376999999979</v>
      </c>
      <c r="D17" s="1">
        <f>[13]Свод!$H$13</f>
        <v>20444.394999999979</v>
      </c>
      <c r="E17" s="1">
        <f>'01.01.2026'!F17</f>
        <v>256</v>
      </c>
      <c r="F17" s="9">
        <f>'[28] РСО Д '!$E$29</f>
        <v>382.03</v>
      </c>
      <c r="G17" s="1" t="s">
        <v>9</v>
      </c>
      <c r="H17" s="1" t="s">
        <v>9</v>
      </c>
      <c r="I17" s="1">
        <f>'01.01.2026'!J17</f>
        <v>0</v>
      </c>
      <c r="J17" s="1">
        <f>'[27]01.06.26'!$D$24</f>
        <v>13.66</v>
      </c>
      <c r="K17" s="1" t="s">
        <v>9</v>
      </c>
      <c r="L17" s="1" t="s">
        <v>9</v>
      </c>
      <c r="M17" s="12"/>
    </row>
    <row r="18" spans="1:33" ht="15.75" x14ac:dyDescent="0.25">
      <c r="A18" s="11">
        <v>9</v>
      </c>
      <c r="B18" s="14" t="s">
        <v>36</v>
      </c>
      <c r="C18" s="1">
        <f>'01.01.2026'!D18</f>
        <v>3152.9999999999991</v>
      </c>
      <c r="D18" s="1">
        <f>[13]Свод!$H$14</f>
        <v>3701.9999999999991</v>
      </c>
      <c r="E18" s="1">
        <f>'01.01.2026'!F18</f>
        <v>67</v>
      </c>
      <c r="F18" s="9">
        <f>'[28] РСО Д '!$E$34</f>
        <v>165.71</v>
      </c>
      <c r="G18" s="1" t="s">
        <v>9</v>
      </c>
      <c r="H18" s="1" t="s">
        <v>9</v>
      </c>
      <c r="I18" s="1">
        <f>'01.01.2026'!J18</f>
        <v>0</v>
      </c>
      <c r="J18" s="1">
        <f>0</f>
        <v>0</v>
      </c>
      <c r="K18" s="1" t="s">
        <v>9</v>
      </c>
      <c r="L18" s="1" t="s">
        <v>9</v>
      </c>
      <c r="M18" s="12"/>
    </row>
    <row r="19" spans="1:33" ht="15.75" x14ac:dyDescent="0.25">
      <c r="A19" s="11">
        <v>10</v>
      </c>
      <c r="B19" s="14" t="s">
        <v>34</v>
      </c>
      <c r="C19" s="1">
        <f>'01.01.2026'!D19</f>
        <v>4340.99</v>
      </c>
      <c r="D19" s="1">
        <f>[13]Свод!$H$15</f>
        <v>5143.97</v>
      </c>
      <c r="E19" s="1">
        <f>'01.01.2026'!F19</f>
        <v>439</v>
      </c>
      <c r="F19" s="9">
        <f>'[28] РСО Д '!$E$30</f>
        <v>41.79</v>
      </c>
      <c r="G19" s="1" t="s">
        <v>9</v>
      </c>
      <c r="H19" s="1" t="s">
        <v>9</v>
      </c>
      <c r="I19" s="1">
        <f>'01.01.2026'!J19</f>
        <v>0</v>
      </c>
      <c r="J19" s="9">
        <f>0</f>
        <v>0</v>
      </c>
      <c r="K19" s="1" t="s">
        <v>9</v>
      </c>
      <c r="L19" s="1" t="s">
        <v>9</v>
      </c>
      <c r="M19" s="12"/>
    </row>
    <row r="20" spans="1:33" ht="17.25" customHeight="1" x14ac:dyDescent="0.25">
      <c r="A20" s="11">
        <v>11</v>
      </c>
      <c r="B20" s="15" t="s">
        <v>20</v>
      </c>
      <c r="C20" s="1">
        <f>'01.01.2026'!D20</f>
        <v>1451.3000000000002</v>
      </c>
      <c r="D20" s="1">
        <f>[13]Свод!$H$16</f>
        <v>1267.51</v>
      </c>
      <c r="E20" s="1" t="str">
        <f>'01.01.2026'!F20</f>
        <v xml:space="preserve"> Х</v>
      </c>
      <c r="F20" s="1" t="s">
        <v>21</v>
      </c>
      <c r="G20" s="1" t="s">
        <v>9</v>
      </c>
      <c r="H20" s="1" t="s">
        <v>9</v>
      </c>
      <c r="I20" s="1" t="str">
        <f>'01.01.2026'!J20</f>
        <v>Х</v>
      </c>
      <c r="J20" s="1" t="s">
        <v>9</v>
      </c>
      <c r="K20" s="1" t="s">
        <v>9</v>
      </c>
      <c r="L20" s="1" t="s">
        <v>9</v>
      </c>
    </row>
    <row r="21" spans="1:33" ht="17.25" customHeight="1" x14ac:dyDescent="0.25">
      <c r="A21" s="11">
        <v>12</v>
      </c>
      <c r="B21" s="15" t="s">
        <v>37</v>
      </c>
      <c r="C21" s="1" t="str">
        <f>'01.01.2026'!D21</f>
        <v>-</v>
      </c>
      <c r="D21" s="1" t="s">
        <v>39</v>
      </c>
      <c r="E21" s="1">
        <f>'01.01.2026'!F21</f>
        <v>29</v>
      </c>
      <c r="F21" s="1">
        <f>'[28] РСО Д '!$E$32</f>
        <v>56.6</v>
      </c>
      <c r="G21" s="1" t="s">
        <v>9</v>
      </c>
      <c r="H21" s="1" t="s">
        <v>9</v>
      </c>
      <c r="I21" s="1" t="str">
        <f>'01.01.2026'!J21</f>
        <v>Х</v>
      </c>
      <c r="J21" s="1" t="s">
        <v>9</v>
      </c>
      <c r="K21" s="1" t="s">
        <v>9</v>
      </c>
      <c r="L21" s="1" t="s">
        <v>9</v>
      </c>
      <c r="M21" s="12"/>
    </row>
    <row r="22" spans="1:33" ht="15.75" x14ac:dyDescent="0.25">
      <c r="A22" s="11">
        <v>13</v>
      </c>
      <c r="B22" s="14" t="s">
        <v>26</v>
      </c>
      <c r="C22" s="1">
        <f>'01.01.2026'!D22</f>
        <v>3975.7000000000016</v>
      </c>
      <c r="D22" s="1">
        <f>[13]Свод!$H$17</f>
        <v>3975.7000000000016</v>
      </c>
      <c r="E22" s="1">
        <f>'01.01.2026'!F22</f>
        <v>66</v>
      </c>
      <c r="F22" s="9">
        <f>'[28] РСО Д '!$E$21</f>
        <v>66.64</v>
      </c>
      <c r="G22" s="1" t="s">
        <v>9</v>
      </c>
      <c r="H22" s="1" t="s">
        <v>9</v>
      </c>
      <c r="I22" s="1">
        <f>'01.01.2026'!J22</f>
        <v>0</v>
      </c>
      <c r="J22" s="1">
        <f>0</f>
        <v>0</v>
      </c>
      <c r="K22" s="1" t="s">
        <v>9</v>
      </c>
      <c r="L22" s="1" t="s">
        <v>9</v>
      </c>
      <c r="M22" s="12"/>
    </row>
    <row r="23" spans="1:33" ht="15.75" x14ac:dyDescent="0.25">
      <c r="A23" s="11">
        <v>14</v>
      </c>
      <c r="B23" s="14" t="s">
        <v>22</v>
      </c>
      <c r="C23" s="1">
        <f>'01.01.2026'!D23</f>
        <v>30238.637249999996</v>
      </c>
      <c r="D23" s="1">
        <f>[13]Свод!$H$18</f>
        <v>30238.637249999996</v>
      </c>
      <c r="E23" s="1">
        <f>'01.01.2026'!F23</f>
        <v>52572</v>
      </c>
      <c r="F23" s="9">
        <f>'[28] РСО Д '!$E$28</f>
        <v>52573.58</v>
      </c>
      <c r="G23" s="1" t="s">
        <v>9</v>
      </c>
      <c r="H23" s="1" t="s">
        <v>9</v>
      </c>
      <c r="I23" s="1">
        <f>'01.01.2026'!J23</f>
        <v>0</v>
      </c>
      <c r="J23" s="1">
        <f>'[27]01.06.26'!$D$39</f>
        <v>0</v>
      </c>
      <c r="K23" s="1" t="s">
        <v>9</v>
      </c>
      <c r="L23" s="1" t="s">
        <v>9</v>
      </c>
      <c r="M23" s="12"/>
    </row>
    <row r="24" spans="1:33" ht="18" customHeight="1" x14ac:dyDescent="0.25">
      <c r="A24" s="11">
        <v>15</v>
      </c>
      <c r="B24" s="14" t="s">
        <v>18</v>
      </c>
      <c r="C24" s="1">
        <f>'01.01.2026'!D24</f>
        <v>1743.7</v>
      </c>
      <c r="D24" s="1">
        <f>[13]Свод!$H$19</f>
        <v>1743.7</v>
      </c>
      <c r="E24" s="1">
        <f>'01.01.2026'!F24</f>
        <v>12132</v>
      </c>
      <c r="F24" s="9">
        <f>'[28] РСО Д '!$E$36</f>
        <v>12132.15155</v>
      </c>
      <c r="G24" s="1" t="s">
        <v>9</v>
      </c>
      <c r="H24" s="1" t="s">
        <v>9</v>
      </c>
      <c r="I24" s="1">
        <f>'01.01.2026'!J24</f>
        <v>43.65</v>
      </c>
      <c r="J24" s="1" t="s">
        <v>9</v>
      </c>
      <c r="K24" s="1" t="s">
        <v>9</v>
      </c>
      <c r="L24" s="1" t="s">
        <v>9</v>
      </c>
    </row>
    <row r="25" spans="1:33" ht="15.75" x14ac:dyDescent="0.25">
      <c r="A25" s="11">
        <v>16</v>
      </c>
      <c r="B25" s="14" t="s">
        <v>27</v>
      </c>
      <c r="C25" s="1">
        <f>'01.01.2026'!D25</f>
        <v>9250.7999999999993</v>
      </c>
      <c r="D25" s="1">
        <f>[13]Свод!$H$20</f>
        <v>9250.7999999999993</v>
      </c>
      <c r="E25" s="1">
        <f>'01.01.2026'!F25</f>
        <v>439</v>
      </c>
      <c r="F25" s="9">
        <f>'[28] РСО Д '!$E$26</f>
        <v>439.27</v>
      </c>
      <c r="G25" s="1" t="s">
        <v>9</v>
      </c>
      <c r="H25" s="1" t="s">
        <v>9</v>
      </c>
      <c r="I25" s="1">
        <f>'01.01.2026'!J25</f>
        <v>21.83</v>
      </c>
      <c r="J25" s="1">
        <f>'[27]01.06.26'!$D$33</f>
        <v>21.83</v>
      </c>
      <c r="K25" s="1" t="s">
        <v>9</v>
      </c>
      <c r="L25" s="1" t="s">
        <v>9</v>
      </c>
    </row>
    <row r="26" spans="1:33" ht="15.75" x14ac:dyDescent="0.25">
      <c r="A26" s="11">
        <v>17</v>
      </c>
      <c r="B26" s="14" t="s">
        <v>33</v>
      </c>
      <c r="C26" s="1">
        <f>'01.01.2026'!D26</f>
        <v>1079.5900000000001</v>
      </c>
      <c r="D26" s="1">
        <f>[13]Свод!$H$21</f>
        <v>1079.5900000000001</v>
      </c>
      <c r="E26" s="1">
        <f>'01.01.2026'!F26</f>
        <v>0</v>
      </c>
      <c r="F26" s="9">
        <f>0</f>
        <v>0</v>
      </c>
      <c r="G26" s="1" t="s">
        <v>9</v>
      </c>
      <c r="H26" s="1" t="s">
        <v>9</v>
      </c>
      <c r="I26" s="1" t="str">
        <f>'01.01.2026'!J26</f>
        <v>Х</v>
      </c>
      <c r="J26" s="1" t="s">
        <v>9</v>
      </c>
      <c r="K26" s="1" t="s">
        <v>9</v>
      </c>
      <c r="L26" s="1" t="s">
        <v>9</v>
      </c>
    </row>
    <row r="27" spans="1:33" ht="15.75" x14ac:dyDescent="0.25">
      <c r="A27" s="11">
        <v>18</v>
      </c>
      <c r="B27" s="14" t="s">
        <v>23</v>
      </c>
      <c r="C27" s="1">
        <f>'01.01.2026'!D27</f>
        <v>7325.1</v>
      </c>
      <c r="D27" s="1">
        <f>[13]Свод!$H$22</f>
        <v>7325.1</v>
      </c>
      <c r="E27" s="1">
        <f>'01.01.2026'!F27</f>
        <v>5968</v>
      </c>
      <c r="F27" s="9">
        <f>'[28] РСО Д '!$E$20</f>
        <v>5968.1149299999997</v>
      </c>
      <c r="G27" s="1" t="s">
        <v>9</v>
      </c>
      <c r="H27" s="1" t="s">
        <v>9</v>
      </c>
      <c r="I27" s="1">
        <f>'01.01.2026'!J27</f>
        <v>0</v>
      </c>
      <c r="J27" s="1">
        <f>0</f>
        <v>0</v>
      </c>
      <c r="K27" s="1" t="s">
        <v>9</v>
      </c>
      <c r="L27" s="1" t="s">
        <v>9</v>
      </c>
    </row>
    <row r="28" spans="1:33" ht="15.75" x14ac:dyDescent="0.25">
      <c r="A28" s="11">
        <v>19</v>
      </c>
      <c r="B28" s="14" t="s">
        <v>16</v>
      </c>
      <c r="C28" s="1">
        <f>'01.01.2026'!D28</f>
        <v>5464.92</v>
      </c>
      <c r="D28" s="1">
        <f>[13]Свод!$H$23</f>
        <v>5464.92</v>
      </c>
      <c r="E28" s="1">
        <f>'01.01.2026'!F28</f>
        <v>15889</v>
      </c>
      <c r="F28" s="9">
        <f>'[28] РСО Д '!$E$24</f>
        <v>15889.44686</v>
      </c>
      <c r="G28" s="1" t="s">
        <v>9</v>
      </c>
      <c r="H28" s="1" t="s">
        <v>9</v>
      </c>
      <c r="I28" s="1" t="str">
        <f>'01.01.2026'!J28</f>
        <v>Х</v>
      </c>
      <c r="J28" s="1" t="s">
        <v>9</v>
      </c>
      <c r="K28" s="1" t="s">
        <v>9</v>
      </c>
      <c r="L28" s="1" t="s">
        <v>9</v>
      </c>
    </row>
    <row r="29" spans="1:33" ht="15.75" x14ac:dyDescent="0.25">
      <c r="A29" s="11"/>
      <c r="B29" s="16" t="s">
        <v>28</v>
      </c>
      <c r="C29" s="17">
        <f>SUM(C11:C28)</f>
        <v>140727.90524999995</v>
      </c>
      <c r="D29" s="17">
        <f>SUM(D11:D28)</f>
        <v>147589.51324999993</v>
      </c>
      <c r="E29" s="17">
        <f>SUM(E11:E28)+E7</f>
        <v>323665.39101999998</v>
      </c>
      <c r="F29" s="17">
        <f>SUM(F11:F28)+F7</f>
        <v>255096.19146</v>
      </c>
      <c r="G29" s="17">
        <f>SUM(G11:G28)+G7</f>
        <v>21839.49</v>
      </c>
      <c r="H29" s="17">
        <f>SUM(H11:H28)+H7</f>
        <v>19624.73</v>
      </c>
      <c r="I29" s="17">
        <f>SUM(I11:I28)</f>
        <v>81.8</v>
      </c>
      <c r="J29" s="17">
        <f>SUM(J11:J28)</f>
        <v>47.73</v>
      </c>
      <c r="K29" s="17">
        <f>SUM(K11:K28)+K7</f>
        <v>17333.7</v>
      </c>
      <c r="L29" s="17">
        <f>SUM(L11:L28)+L7</f>
        <v>17895.900000000001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</row>
    <row r="30" spans="1:33" ht="15.75" x14ac:dyDescent="0.25">
      <c r="A30" s="22"/>
      <c r="B30" s="18"/>
      <c r="C30" s="24"/>
      <c r="D30" s="19"/>
      <c r="E30" s="24"/>
      <c r="F30" s="12"/>
      <c r="G30" s="24"/>
      <c r="H30" s="19"/>
      <c r="I30" s="24"/>
      <c r="J30" s="19"/>
      <c r="K30" s="24"/>
      <c r="L30" s="19"/>
    </row>
    <row r="31" spans="1:33" ht="15.75" x14ac:dyDescent="0.25">
      <c r="A31" s="22"/>
      <c r="B31" s="18" t="s">
        <v>29</v>
      </c>
      <c r="C31" s="24"/>
      <c r="D31" s="19"/>
      <c r="E31" s="24"/>
      <c r="F31" s="19"/>
      <c r="G31" s="24"/>
      <c r="H31" s="19"/>
      <c r="I31" s="24"/>
      <c r="J31" s="19"/>
      <c r="K31" s="24"/>
      <c r="L31" s="19"/>
    </row>
    <row r="32" spans="1:33" ht="15.75" x14ac:dyDescent="0.25">
      <c r="A32" s="22"/>
      <c r="B32" s="3" t="s">
        <v>46</v>
      </c>
      <c r="C32" s="24"/>
      <c r="D32" s="19"/>
      <c r="E32" s="24"/>
      <c r="F32" s="19"/>
      <c r="G32" s="24"/>
      <c r="H32" s="19"/>
      <c r="I32" s="24"/>
      <c r="J32" s="19"/>
      <c r="K32" s="24"/>
      <c r="L32" s="19"/>
    </row>
    <row r="33" spans="1:13" ht="15.75" x14ac:dyDescent="0.25">
      <c r="A33" s="22"/>
      <c r="B33" s="3" t="s">
        <v>52</v>
      </c>
      <c r="C33" s="24"/>
      <c r="D33" s="19"/>
      <c r="E33" s="24"/>
      <c r="F33" s="19"/>
      <c r="G33" s="24"/>
      <c r="H33" s="19"/>
      <c r="I33" s="24"/>
      <c r="J33" s="19"/>
      <c r="K33" s="24"/>
      <c r="L33" s="19"/>
      <c r="M33" s="23"/>
    </row>
    <row r="34" spans="1:13" ht="15.75" x14ac:dyDescent="0.25">
      <c r="A34" s="22"/>
      <c r="B34" s="3" t="s">
        <v>47</v>
      </c>
      <c r="C34" s="24"/>
      <c r="D34" s="19"/>
      <c r="E34" s="24"/>
      <c r="F34" s="19"/>
      <c r="G34" s="24"/>
      <c r="H34" s="19"/>
      <c r="I34" s="24"/>
      <c r="J34" s="19"/>
      <c r="K34" s="24"/>
      <c r="L34" s="19"/>
      <c r="M34" s="23"/>
    </row>
    <row r="35" spans="1:13" ht="30.75" customHeight="1" x14ac:dyDescent="0.25">
      <c r="A35" s="22"/>
      <c r="B35" s="42" t="s">
        <v>41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23"/>
    </row>
    <row r="36" spans="1:13" ht="15.75" x14ac:dyDescent="0.25">
      <c r="A36" s="22"/>
      <c r="B36" s="3" t="s">
        <v>42</v>
      </c>
      <c r="C36" s="25"/>
      <c r="D36" s="39"/>
      <c r="E36" s="25"/>
      <c r="F36" s="39"/>
      <c r="G36" s="25"/>
      <c r="H36" s="39"/>
      <c r="I36" s="25"/>
      <c r="J36" s="39"/>
      <c r="K36" s="25"/>
      <c r="L36" s="39"/>
      <c r="M36" s="23"/>
    </row>
    <row r="37" spans="1:13" ht="15.75" x14ac:dyDescent="0.25">
      <c r="A37" s="22"/>
      <c r="B37" s="3" t="s">
        <v>43</v>
      </c>
      <c r="C37" s="24"/>
      <c r="D37" s="19"/>
      <c r="E37" s="24"/>
      <c r="F37" s="19"/>
      <c r="G37" s="24"/>
      <c r="H37" s="19"/>
      <c r="I37" s="24"/>
      <c r="J37" s="19"/>
      <c r="K37" s="24"/>
      <c r="L37" s="19"/>
      <c r="M37" s="23"/>
    </row>
    <row r="38" spans="1:13" ht="15.75" x14ac:dyDescent="0.25">
      <c r="A38" s="22"/>
      <c r="B38" s="3" t="s">
        <v>44</v>
      </c>
      <c r="C38" s="24"/>
      <c r="D38" s="19"/>
      <c r="E38" s="24"/>
      <c r="F38" s="19"/>
      <c r="G38" s="24"/>
      <c r="H38" s="19"/>
      <c r="I38" s="24"/>
      <c r="J38" s="19"/>
      <c r="K38" s="24"/>
      <c r="L38" s="19"/>
      <c r="M38" s="23"/>
    </row>
    <row r="39" spans="1:13" ht="15.75" x14ac:dyDescent="0.25">
      <c r="A39" s="22"/>
      <c r="B39" s="3" t="s">
        <v>45</v>
      </c>
      <c r="C39" s="24"/>
      <c r="D39" s="19"/>
      <c r="E39" s="24"/>
      <c r="F39" s="19"/>
      <c r="G39" s="24"/>
      <c r="H39" s="19"/>
      <c r="I39" s="24"/>
      <c r="J39" s="19"/>
      <c r="K39" s="24"/>
      <c r="L39" s="19"/>
      <c r="M39" s="23"/>
    </row>
    <row r="40" spans="1:13" ht="15.75" x14ac:dyDescent="0.25">
      <c r="A40" s="22"/>
      <c r="B40" s="3" t="s">
        <v>50</v>
      </c>
      <c r="C40" s="24"/>
      <c r="D40" s="19"/>
      <c r="E40" s="24"/>
      <c r="F40" s="19"/>
      <c r="G40" s="24"/>
      <c r="H40" s="19"/>
      <c r="I40" s="24"/>
      <c r="J40" s="19"/>
      <c r="K40" s="24"/>
      <c r="L40" s="19"/>
    </row>
    <row r="41" spans="1:13" ht="15.75" x14ac:dyDescent="0.25">
      <c r="A41" s="22"/>
      <c r="B41" s="42" t="s">
        <v>51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3" ht="24.75" customHeight="1" x14ac:dyDescent="0.25">
      <c r="A42" s="22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</row>
    <row r="43" spans="1:13" ht="15.75" x14ac:dyDescent="0.25">
      <c r="A43" s="22"/>
      <c r="B43" s="23"/>
      <c r="C43" s="24"/>
      <c r="D43" s="19"/>
      <c r="E43" s="24"/>
      <c r="F43" s="19"/>
      <c r="G43" s="24"/>
      <c r="H43" s="19"/>
      <c r="I43" s="24"/>
      <c r="J43" s="19"/>
      <c r="K43" s="24"/>
      <c r="L43" s="19"/>
    </row>
    <row r="44" spans="1:13" ht="15.75" x14ac:dyDescent="0.25">
      <c r="A44" s="22"/>
      <c r="B44" s="23"/>
      <c r="C44" s="24"/>
      <c r="D44" s="19"/>
      <c r="E44" s="24"/>
      <c r="F44" s="19"/>
      <c r="G44" s="24"/>
      <c r="H44" s="19"/>
      <c r="I44" s="24"/>
      <c r="J44" s="19"/>
      <c r="K44" s="24"/>
      <c r="L44" s="19"/>
    </row>
    <row r="45" spans="1:13" ht="15.75" x14ac:dyDescent="0.25">
      <c r="A45" s="22"/>
      <c r="C45" s="24"/>
      <c r="D45" s="19"/>
      <c r="E45" s="24"/>
      <c r="F45" s="19"/>
      <c r="G45" s="24"/>
      <c r="H45" s="19"/>
      <c r="I45" s="24"/>
      <c r="J45" s="19"/>
      <c r="K45" s="24"/>
      <c r="L45" s="19"/>
    </row>
    <row r="46" spans="1:13" ht="15.75" x14ac:dyDescent="0.25">
      <c r="A46" s="22"/>
      <c r="C46" s="24"/>
      <c r="D46" s="19"/>
      <c r="E46" s="24"/>
      <c r="F46" s="19"/>
      <c r="G46" s="24"/>
      <c r="H46" s="19"/>
      <c r="I46" s="24"/>
      <c r="J46" s="19"/>
      <c r="K46" s="24"/>
      <c r="L46" s="19"/>
    </row>
    <row r="47" spans="1:13" ht="15.75" x14ac:dyDescent="0.25">
      <c r="A47" s="22"/>
      <c r="C47" s="24"/>
      <c r="D47" s="19"/>
      <c r="E47" s="24"/>
      <c r="F47" s="19"/>
      <c r="G47" s="24"/>
      <c r="H47" s="19"/>
      <c r="I47" s="24"/>
      <c r="J47" s="19"/>
      <c r="K47" s="24"/>
      <c r="L47" s="19"/>
    </row>
    <row r="48" spans="1:13" ht="15.75" x14ac:dyDescent="0.25">
      <c r="A48" s="22"/>
      <c r="C48" s="24"/>
      <c r="D48" s="19"/>
      <c r="E48" s="24"/>
      <c r="F48" s="19"/>
      <c r="G48" s="24"/>
      <c r="H48" s="19"/>
      <c r="I48" s="24"/>
      <c r="J48" s="19"/>
      <c r="K48" s="24"/>
      <c r="L48" s="19"/>
    </row>
    <row r="49" spans="1:12" ht="15.75" x14ac:dyDescent="0.25">
      <c r="A49" s="22"/>
      <c r="C49" s="24"/>
      <c r="D49" s="19"/>
      <c r="E49" s="24"/>
      <c r="F49" s="19"/>
      <c r="G49" s="24"/>
      <c r="H49" s="19"/>
      <c r="I49" s="24"/>
      <c r="J49" s="19"/>
      <c r="K49" s="24"/>
      <c r="L49" s="19"/>
    </row>
    <row r="50" spans="1:12" ht="15.75" x14ac:dyDescent="0.25">
      <c r="A50" s="22"/>
      <c r="C50" s="24"/>
      <c r="D50" s="19"/>
      <c r="E50" s="24"/>
      <c r="F50" s="19"/>
      <c r="G50" s="24"/>
      <c r="H50" s="19"/>
      <c r="I50" s="24"/>
      <c r="J50" s="19"/>
      <c r="K50" s="24"/>
      <c r="L50" s="19"/>
    </row>
    <row r="51" spans="1:12" ht="15.75" x14ac:dyDescent="0.25">
      <c r="A51" s="22"/>
      <c r="C51" s="24"/>
      <c r="D51" s="19"/>
      <c r="E51" s="24"/>
      <c r="F51" s="19"/>
      <c r="G51" s="24"/>
      <c r="H51" s="19"/>
      <c r="I51" s="24"/>
      <c r="J51" s="19"/>
      <c r="K51" s="24"/>
      <c r="L51" s="19"/>
    </row>
    <row r="52" spans="1:12" ht="15.75" x14ac:dyDescent="0.25">
      <c r="A52" s="22"/>
      <c r="C52" s="24"/>
      <c r="D52" s="19"/>
      <c r="E52" s="24"/>
      <c r="F52" s="19"/>
      <c r="G52" s="24"/>
      <c r="H52" s="19"/>
      <c r="I52" s="24"/>
      <c r="J52" s="19"/>
      <c r="K52" s="24"/>
      <c r="L52" s="19"/>
    </row>
    <row r="53" spans="1:12" ht="15.75" x14ac:dyDescent="0.25">
      <c r="A53" s="22"/>
      <c r="C53" s="24"/>
      <c r="D53" s="19"/>
      <c r="E53" s="24"/>
      <c r="F53" s="19"/>
      <c r="G53" s="24"/>
      <c r="H53" s="19"/>
      <c r="I53" s="24"/>
      <c r="J53" s="19"/>
      <c r="K53" s="24"/>
      <c r="L53" s="19"/>
    </row>
    <row r="56" spans="1:12" ht="15.75" x14ac:dyDescent="0.25">
      <c r="A56" s="22"/>
      <c r="C56" s="24"/>
      <c r="D56" s="19"/>
      <c r="E56" s="24"/>
      <c r="F56" s="19"/>
      <c r="G56" s="24"/>
      <c r="H56" s="19"/>
      <c r="I56" s="24"/>
      <c r="J56" s="19"/>
      <c r="K56" s="24"/>
      <c r="L56" s="19"/>
    </row>
    <row r="57" spans="1:12" ht="15.75" x14ac:dyDescent="0.25">
      <c r="A57" s="22"/>
      <c r="C57" s="24"/>
      <c r="D57" s="19"/>
      <c r="E57" s="24"/>
      <c r="F57" s="19"/>
      <c r="G57" s="24"/>
      <c r="H57" s="19"/>
      <c r="I57" s="24"/>
      <c r="J57" s="19"/>
      <c r="K57" s="24"/>
      <c r="L57" s="19"/>
    </row>
    <row r="58" spans="1:12" ht="15.75" x14ac:dyDescent="0.25">
      <c r="A58" s="22"/>
      <c r="C58" s="24"/>
      <c r="D58" s="19"/>
      <c r="E58" s="24"/>
      <c r="F58" s="19"/>
      <c r="G58" s="24"/>
      <c r="H58" s="19"/>
      <c r="I58" s="24"/>
      <c r="J58" s="19"/>
      <c r="K58" s="24"/>
      <c r="L58" s="19"/>
    </row>
    <row r="59" spans="1:12" ht="15.75" x14ac:dyDescent="0.25">
      <c r="A59" s="22"/>
      <c r="C59" s="24"/>
      <c r="D59" s="19"/>
      <c r="E59" s="24"/>
      <c r="F59" s="19"/>
      <c r="G59" s="24"/>
      <c r="H59" s="19"/>
      <c r="I59" s="24"/>
      <c r="J59" s="19"/>
      <c r="K59" s="24"/>
      <c r="L59" s="19"/>
    </row>
    <row r="60" spans="1:12" ht="15.75" x14ac:dyDescent="0.25">
      <c r="A60" s="22"/>
      <c r="C60" s="24"/>
      <c r="D60" s="19"/>
      <c r="E60" s="24"/>
      <c r="F60" s="19"/>
      <c r="G60" s="24"/>
      <c r="H60" s="19"/>
      <c r="I60" s="24"/>
      <c r="J60" s="19"/>
      <c r="K60" s="24"/>
      <c r="L60" s="19"/>
    </row>
    <row r="61" spans="1:12" ht="15.75" x14ac:dyDescent="0.25">
      <c r="A61" s="22"/>
      <c r="C61" s="24"/>
      <c r="D61" s="19"/>
      <c r="E61" s="24"/>
      <c r="F61" s="19"/>
      <c r="G61" s="24"/>
      <c r="H61" s="19"/>
      <c r="I61" s="24"/>
      <c r="J61" s="19"/>
      <c r="K61" s="24"/>
      <c r="L61" s="19"/>
    </row>
    <row r="62" spans="1:12" ht="15.75" x14ac:dyDescent="0.25">
      <c r="A62" s="22"/>
      <c r="C62" s="24"/>
      <c r="D62" s="19"/>
      <c r="E62" s="24"/>
      <c r="F62" s="19"/>
      <c r="G62" s="24"/>
      <c r="H62" s="19"/>
      <c r="I62" s="24"/>
      <c r="J62" s="19"/>
      <c r="K62" s="24"/>
      <c r="L62" s="19"/>
    </row>
    <row r="63" spans="1:12" ht="15.75" x14ac:dyDescent="0.25">
      <c r="A63" s="22"/>
      <c r="C63" s="24"/>
      <c r="D63" s="19"/>
      <c r="E63" s="24"/>
      <c r="F63" s="19"/>
      <c r="G63" s="24"/>
      <c r="H63" s="19"/>
      <c r="I63" s="24"/>
      <c r="J63" s="19"/>
      <c r="K63" s="24"/>
      <c r="L63" s="19"/>
    </row>
    <row r="64" spans="1:12" ht="15.75" x14ac:dyDescent="0.25">
      <c r="A64" s="22"/>
      <c r="C64" s="24"/>
      <c r="D64" s="19"/>
      <c r="E64" s="24"/>
      <c r="F64" s="19"/>
      <c r="G64" s="24"/>
      <c r="H64" s="19"/>
      <c r="I64" s="24"/>
      <c r="J64" s="19"/>
      <c r="K64" s="24"/>
      <c r="L64" s="19"/>
    </row>
    <row r="65" spans="1:12" ht="15.75" x14ac:dyDescent="0.25">
      <c r="A65" s="22"/>
      <c r="C65" s="24"/>
      <c r="D65" s="19"/>
      <c r="E65" s="24"/>
      <c r="F65" s="19"/>
      <c r="G65" s="24"/>
      <c r="H65" s="19"/>
      <c r="I65" s="24"/>
      <c r="J65" s="19"/>
      <c r="K65" s="24"/>
      <c r="L65" s="19"/>
    </row>
  </sheetData>
  <mergeCells count="13">
    <mergeCell ref="B35:L35"/>
    <mergeCell ref="B41:L41"/>
    <mergeCell ref="B42:L42"/>
    <mergeCell ref="A1:L1"/>
    <mergeCell ref="A3:A5"/>
    <mergeCell ref="B3:B5"/>
    <mergeCell ref="C3:D4"/>
    <mergeCell ref="E3:F4"/>
    <mergeCell ref="G3:J3"/>
    <mergeCell ref="K3:L3"/>
    <mergeCell ref="G4:H4"/>
    <mergeCell ref="I4:J4"/>
    <mergeCell ref="K4:L4"/>
  </mergeCells>
  <pageMargins left="0.27" right="0" top="0" bottom="0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01.01.2026</vt:lpstr>
      <vt:lpstr>01.02.2026</vt:lpstr>
      <vt:lpstr>01.03.2026</vt:lpstr>
      <vt:lpstr>01.04.2026</vt:lpstr>
      <vt:lpstr>01.05.2026 </vt:lpstr>
      <vt:lpstr>01.06.2026 </vt:lpstr>
      <vt:lpstr>'01.01.2026'!Область_печати</vt:lpstr>
      <vt:lpstr>'01.02.2026'!Область_печати</vt:lpstr>
      <vt:lpstr>'01.03.2026'!Область_печати</vt:lpstr>
      <vt:lpstr>'01.04.2026'!Область_печати</vt:lpstr>
      <vt:lpstr>'01.05.2026 '!Область_печати</vt:lpstr>
      <vt:lpstr>'01.06.2026 '!Область_печати</vt:lpstr>
    </vt:vector>
  </TitlesOfParts>
  <Company>Адм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Реутова Светлана Андреевна</cp:lastModifiedBy>
  <cp:lastPrinted>2025-04-09T07:06:12Z</cp:lastPrinted>
  <dcterms:created xsi:type="dcterms:W3CDTF">2020-02-25T12:04:31Z</dcterms:created>
  <dcterms:modified xsi:type="dcterms:W3CDTF">2026-07-01T13:35:49Z</dcterms:modified>
</cp:coreProperties>
</file>