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3\"/>
    </mc:Choice>
  </mc:AlternateContent>
  <bookViews>
    <workbookView xWindow="0" yWindow="0" windowWidth="28800" windowHeight="12435" activeTab="1"/>
  </bookViews>
  <sheets>
    <sheet name="01.01.2023" sheetId="38" r:id="rId1"/>
    <sheet name="01.02.2023" sheetId="3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'01.01.2023'!$A$1:$L$40</definedName>
    <definedName name="_xlnm.Print_Area" localSheetId="1">'01.02.2023'!$A$1:$L$41</definedName>
  </definedNames>
  <calcPr calcId="152511"/>
</workbook>
</file>

<file path=xl/calcChain.xml><?xml version="1.0" encoding="utf-8"?>
<calcChain xmlns="http://schemas.openxmlformats.org/spreadsheetml/2006/main">
  <c r="D25" i="37" l="1"/>
  <c r="D23" i="37" l="1"/>
  <c r="D24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F7" i="37"/>
  <c r="F9" i="37"/>
  <c r="F25" i="37" l="1"/>
  <c r="F8" i="37"/>
  <c r="F10" i="37"/>
  <c r="L31" i="38" l="1"/>
  <c r="K31" i="38"/>
  <c r="J31" i="38"/>
  <c r="I31" i="38"/>
  <c r="H31" i="38"/>
  <c r="G31" i="38"/>
  <c r="F31" i="38"/>
  <c r="E31" i="38"/>
  <c r="D30" i="38"/>
  <c r="C30" i="38"/>
  <c r="D29" i="38"/>
  <c r="C29" i="38"/>
  <c r="D28" i="38"/>
  <c r="D31" i="38" s="1"/>
  <c r="C28" i="38"/>
  <c r="D27" i="38"/>
  <c r="C27" i="38"/>
  <c r="C31" i="38" s="1"/>
  <c r="D26" i="38"/>
  <c r="D25" i="38"/>
  <c r="L24" i="38"/>
  <c r="J24" i="38"/>
  <c r="I24" i="38"/>
  <c r="H24" i="38"/>
  <c r="G24" i="38"/>
  <c r="F24" i="38"/>
  <c r="E23" i="38"/>
  <c r="D23" i="38"/>
  <c r="C23" i="38"/>
  <c r="E22" i="38"/>
  <c r="D22" i="38"/>
  <c r="C22" i="38"/>
  <c r="D21" i="38"/>
  <c r="D20" i="38"/>
  <c r="E19" i="38"/>
  <c r="D19" i="38"/>
  <c r="C19" i="38"/>
  <c r="E18" i="38"/>
  <c r="D18" i="38"/>
  <c r="C18" i="38"/>
  <c r="E17" i="38"/>
  <c r="D17" i="38"/>
  <c r="C17" i="38"/>
  <c r="A17" i="38"/>
  <c r="A18" i="38" s="1"/>
  <c r="A19" i="38" s="1"/>
  <c r="E16" i="38"/>
  <c r="D16" i="38"/>
  <c r="C16" i="38"/>
  <c r="E15" i="38"/>
  <c r="D15" i="38"/>
  <c r="C15" i="38"/>
  <c r="D14" i="38"/>
  <c r="C14" i="38"/>
  <c r="E13" i="38"/>
  <c r="D13" i="38"/>
  <c r="C13" i="38"/>
  <c r="A13" i="38"/>
  <c r="E12" i="38"/>
  <c r="D12" i="38"/>
  <c r="C12" i="38"/>
  <c r="A12" i="38"/>
  <c r="E11" i="38"/>
  <c r="D11" i="38"/>
  <c r="D24" i="38" s="1"/>
  <c r="C11" i="38"/>
  <c r="C24" i="38" s="1"/>
  <c r="F10" i="38"/>
  <c r="E10" i="38"/>
  <c r="F9" i="38"/>
  <c r="E9" i="38"/>
  <c r="F8" i="38"/>
  <c r="F7" i="38" s="1"/>
  <c r="E8" i="38"/>
  <c r="E24" i="38" s="1"/>
  <c r="K7" i="38"/>
  <c r="K24" i="38" s="1"/>
  <c r="J5" i="38"/>
  <c r="I5" i="38"/>
  <c r="H5" i="38"/>
  <c r="G5" i="38"/>
  <c r="F5" i="38"/>
  <c r="L5" i="38" s="1"/>
  <c r="E5" i="38"/>
  <c r="K5" i="38" s="1"/>
  <c r="E7" i="38" l="1"/>
  <c r="I32" i="37" l="1"/>
  <c r="I25" i="37"/>
  <c r="E32" i="37"/>
  <c r="E10" i="37"/>
  <c r="E9" i="37"/>
  <c r="E8" i="37"/>
  <c r="K5" i="37"/>
  <c r="E5" i="37"/>
  <c r="C31" i="37"/>
  <c r="C30" i="37"/>
  <c r="C29" i="37"/>
  <c r="C28" i="37"/>
  <c r="C27" i="37"/>
  <c r="C26" i="37"/>
  <c r="C24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32" i="37" l="1"/>
  <c r="E7" i="37"/>
  <c r="C25" i="37"/>
  <c r="E25" i="37"/>
  <c r="D31" i="37"/>
  <c r="D30" i="37"/>
  <c r="D29" i="37"/>
  <c r="D28" i="37"/>
  <c r="D27" i="37"/>
  <c r="D26" i="37"/>
  <c r="L32" i="37" l="1"/>
  <c r="K32" i="37"/>
  <c r="J32" i="37"/>
  <c r="H32" i="37"/>
  <c r="G32" i="37"/>
  <c r="F32" i="37"/>
  <c r="D32" i="37"/>
  <c r="L25" i="37"/>
  <c r="J25" i="37"/>
  <c r="H25" i="37"/>
  <c r="G25" i="37"/>
  <c r="A17" i="37"/>
  <c r="A18" i="37" s="1"/>
  <c r="A19" i="37" s="1"/>
  <c r="A12" i="37"/>
  <c r="A13" i="37" s="1"/>
  <c r="K25" i="37"/>
  <c r="J5" i="37"/>
  <c r="I5" i="37"/>
  <c r="H5" i="37"/>
  <c r="G5" i="37"/>
  <c r="F5" i="37"/>
  <c r="L5" i="37" s="1"/>
</calcChain>
</file>

<file path=xl/comments1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<sst xmlns="http://schemas.openxmlformats.org/spreadsheetml/2006/main" count="371" uniqueCount="64">
  <si>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</si>
  <si>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</si>
  <si>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</si>
  <si>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</si>
  <si>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</si>
  <si>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</si>
  <si>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</si>
  <si>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</si>
  <si>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</si>
  <si>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</si>
  <si>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</si>
  <si>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</si>
  <si>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</si>
  <si>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</si>
  <si>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</si>
  <si>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</si>
  <si>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</si>
  <si>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</si>
  <si>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</si>
  <si>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</si>
  <si>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</si>
  <si>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</si>
  <si>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</si>
  <si>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</si>
  <si>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</si>
  <si>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</si>
  <si>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</si>
  <si>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</si>
  <si>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</si>
  <si>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</si>
  <si>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</si>
  <si>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</si>
  <si>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</si>
  <si>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</si>
  <si>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</si>
  <si>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</si>
  <si>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</si>
  <si>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</si>
  <si>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</si>
  <si>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</si>
  <si>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</si>
  <si>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</si>
  <si>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</si>
  <si>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</si>
  <si>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</si>
  <si>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</si>
  <si>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</si>
  <si>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ООО ЭНБИО"</t>
  </si>
  <si>
    <t xml:space="preserve"> 01.01.2022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</si>
  <si>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</si>
  <si>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</si>
  <si>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</si>
  <si>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</si>
  <si>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Информация  о задолженности населения и управляющих организаций (ТСЖ) за потребленные жилищно-коммунальные услуги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</si>
  <si>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</si>
  <si>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</si>
  <si>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</si>
  <si>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</si>
  <si>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</si>
  <si>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Графа 3,4 строка 15 - данные указаны по состоянию на 01.01.2015, организация ликвидирована 09.02.2022;</t>
  </si>
  <si>
    <t>ООО УК "Тепло"</t>
  </si>
  <si>
    <t>ООО УК "Заполярье"</t>
  </si>
  <si>
    <t>ООО "УК СЕВЕРНОЕ СИЯНИЕ"</t>
  </si>
  <si>
    <t xml:space="preserve">Задолженность перед ГУП НАО "Нарьян-Марская электростанция"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</si>
</sst>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4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6" fillId="0" borderId="0" xfId="1" applyFill="1" applyAlignment="1" applyProtection="1">
      <alignment horizontal="justify"/>
    </xf>
    <xf numFmtId="0" fontId="0" fillId="0" borderId="0" xfId="0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4" fontId="5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0" fontId="0" fillId="2" borderId="0" xfId="0" applyFill="1"/>
    <xf numFmtId="0" fontId="7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4" fontId="17" fillId="0" borderId="0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0" xfId="1" applyFont="1" applyFill="1" applyAlignment="1" applyProtection="1">
      <alignment horizontal="justify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3%20&#1085;&#1072;%20&#1089;&#1072;&#1081;&#1090;%20&#1087;&#1086;%20&#1055;&#1054;&#1050;&#1091;/2022/Zadolgennost'%20naseleniya%20i%20UK%20-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3-01-18_13-57-21.zip\&#1088;&#1077;&#1081;&#1090;&#1080;&#1085;&#1075;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3-02-16_08-52-36.zip\&#1056;&#1077;&#1081;&#1090;&#1080;&#1085;&#1075;%20&#1103;&#1085;&#1074;&#1072;&#1088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3/zadolgennost'%20naselenia%20pered%20UK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2"/>
      <sheetName val="01.02.2022"/>
      <sheetName val="01.03.2022"/>
      <sheetName val="01.04.2022"/>
      <sheetName val="01.05.2022"/>
      <sheetName val="01.06.2022"/>
      <sheetName val="01.07.2022"/>
      <sheetName val="01.08.2022"/>
      <sheetName val="01.09.2022"/>
      <sheetName val="01.10.2022"/>
      <sheetName val="01.11.2022"/>
      <sheetName val="01.12.2022"/>
      <sheetName val="01.01.2023"/>
    </sheetNames>
    <sheetDataSet>
      <sheetData sheetId="0">
        <row r="7">
          <cell r="P7">
            <v>14960.69</v>
          </cell>
        </row>
        <row r="8">
          <cell r="F8">
            <v>3182.6506899999999</v>
          </cell>
        </row>
        <row r="9">
          <cell r="F9">
            <v>110299.6618</v>
          </cell>
        </row>
        <row r="10">
          <cell r="F10">
            <v>113.05866</v>
          </cell>
        </row>
        <row r="12">
          <cell r="D12">
            <v>674.30000000000109</v>
          </cell>
          <cell r="F12">
            <v>339</v>
          </cell>
        </row>
        <row r="13">
          <cell r="D13">
            <v>13180.100000000004</v>
          </cell>
          <cell r="F13">
            <v>15875</v>
          </cell>
        </row>
        <row r="14">
          <cell r="D14">
            <v>12830.9</v>
          </cell>
          <cell r="F14">
            <v>399</v>
          </cell>
        </row>
        <row r="16">
          <cell r="D16">
            <v>1558.079</v>
          </cell>
        </row>
        <row r="17">
          <cell r="D17">
            <v>56898.778850000002</v>
          </cell>
          <cell r="F17">
            <v>58209</v>
          </cell>
        </row>
        <row r="19">
          <cell r="D19">
            <v>8118.4000000000005</v>
          </cell>
          <cell r="F19">
            <v>5123</v>
          </cell>
        </row>
        <row r="20">
          <cell r="D20">
            <v>7017.3200000000043</v>
          </cell>
          <cell r="F20">
            <v>106</v>
          </cell>
        </row>
        <row r="21">
          <cell r="D21">
            <v>6274.7909999999974</v>
          </cell>
          <cell r="F21">
            <v>369</v>
          </cell>
        </row>
        <row r="22">
          <cell r="D22">
            <v>4017.674419999998</v>
          </cell>
          <cell r="F22">
            <v>59</v>
          </cell>
        </row>
        <row r="23">
          <cell r="D23">
            <v>9250.8000000000029</v>
          </cell>
          <cell r="F23">
            <v>372</v>
          </cell>
        </row>
        <row r="24">
          <cell r="D24">
            <v>3607.1000000000022</v>
          </cell>
          <cell r="F24">
            <v>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2">
          <cell r="K312">
            <v>134800080.44999999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S7">
            <v>954.40000000000055</v>
          </cell>
        </row>
        <row r="8">
          <cell r="S8">
            <v>13476.799999999996</v>
          </cell>
        </row>
        <row r="9">
          <cell r="S9">
            <v>14106.600000000004</v>
          </cell>
        </row>
        <row r="10">
          <cell r="S10">
            <v>6271.9999999999927</v>
          </cell>
        </row>
        <row r="11">
          <cell r="S11">
            <v>1451.3000000000002</v>
          </cell>
        </row>
        <row r="12">
          <cell r="S12">
            <v>50406.87000000001</v>
          </cell>
        </row>
        <row r="13">
          <cell r="S13">
            <v>564.97</v>
          </cell>
        </row>
        <row r="14">
          <cell r="S14">
            <v>8415.8000000000011</v>
          </cell>
        </row>
        <row r="15">
          <cell r="S15">
            <v>8309.6869999999944</v>
          </cell>
        </row>
        <row r="16">
          <cell r="S16">
            <v>4646.239999999998</v>
          </cell>
        </row>
        <row r="17">
          <cell r="S17">
            <v>8817.0999999999967</v>
          </cell>
        </row>
        <row r="18">
          <cell r="S18">
            <v>376.94</v>
          </cell>
        </row>
        <row r="19">
          <cell r="S19">
            <v>9250.7999999999993</v>
          </cell>
        </row>
        <row r="20">
          <cell r="S20">
            <v>5464.92</v>
          </cell>
        </row>
        <row r="21">
          <cell r="S21">
            <v>17029.100000000002</v>
          </cell>
        </row>
        <row r="23">
          <cell r="S23">
            <v>4156.6099999999997</v>
          </cell>
        </row>
        <row r="24">
          <cell r="S24">
            <v>30846.329999999998</v>
          </cell>
        </row>
        <row r="25">
          <cell r="S25">
            <v>38062.04</v>
          </cell>
        </row>
        <row r="26">
          <cell r="S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3">
          <cell r="K313">
            <v>148333720.37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I7">
            <v>1010.2000000000002</v>
          </cell>
        </row>
        <row r="8">
          <cell r="I8">
            <v>10236.199999999999</v>
          </cell>
        </row>
        <row r="9">
          <cell r="I9">
            <v>17825.600000000002</v>
          </cell>
        </row>
        <row r="10">
          <cell r="I10">
            <v>6020.9</v>
          </cell>
        </row>
        <row r="11">
          <cell r="I11">
            <v>1451.3000000000002</v>
          </cell>
        </row>
        <row r="12">
          <cell r="I12">
            <v>49767.039999999994</v>
          </cell>
        </row>
        <row r="13">
          <cell r="I13">
            <v>1633.9099999999999</v>
          </cell>
        </row>
        <row r="14">
          <cell r="I14">
            <v>8434.6999999999989</v>
          </cell>
        </row>
        <row r="15">
          <cell r="I15">
            <v>9313.41</v>
          </cell>
        </row>
        <row r="16">
          <cell r="I16">
            <v>4338</v>
          </cell>
        </row>
        <row r="17">
          <cell r="I17">
            <v>8885.1</v>
          </cell>
        </row>
        <row r="18">
          <cell r="I18">
            <v>1079.5900000000001</v>
          </cell>
        </row>
        <row r="19">
          <cell r="I19">
            <v>35.700000000000003</v>
          </cell>
        </row>
        <row r="20">
          <cell r="I20">
            <v>9250.7999999999993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topLeftCell="B1" zoomScaleNormal="100" zoomScaleSheetLayoutView="100" workbookViewId="0">
      <selection activeCell="N18" sqref="N18"/>
    </sheetView>
  </sheetViews>
  <sheetFormatPr defaultRowHeight="15" x14ac:dyDescent="0.25"/>
  <cols>
    <col min="1" max="1" width="7.42578125" style="1" customWidth="1"/>
    <col min="2" max="2" width="33.85546875" style="1" customWidth="1"/>
    <col min="3" max="3" width="12.7109375" style="1" customWidth="1"/>
    <col min="4" max="4" width="14" style="1" customWidth="1"/>
    <col min="5" max="6" width="15.7109375" style="1" customWidth="1"/>
    <col min="7" max="7" width="12.7109375" style="1" customWidth="1"/>
    <col min="8" max="9" width="11.7109375" style="1" customWidth="1"/>
    <col min="10" max="10" width="13.42578125" style="1" customWidth="1"/>
    <col min="11" max="12" width="13.5703125" style="1" customWidth="1"/>
    <col min="13" max="13" width="14.85546875" style="1" customWidth="1"/>
    <col min="14" max="14" width="15" style="1" customWidth="1"/>
    <col min="15" max="15" width="10" style="1" bestFit="1" customWidth="1"/>
    <col min="16" max="16384" width="9.140625" style="1"/>
  </cols>
  <sheetData>
    <row r="1" spans="1:15" ht="30.75" customHeight="1" x14ac:dyDescent="0.2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2"/>
      <c r="L2" s="2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</v>
      </c>
      <c r="H3" s="56"/>
      <c r="I3" s="56"/>
      <c r="J3" s="57"/>
      <c r="K3" s="50" t="s">
        <v>6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7</v>
      </c>
      <c r="H4" s="57"/>
      <c r="I4" s="55" t="s">
        <v>8</v>
      </c>
      <c r="J4" s="57"/>
      <c r="K4" s="50" t="s">
        <v>7</v>
      </c>
      <c r="L4" s="50"/>
      <c r="M4" s="59"/>
      <c r="N4" s="60"/>
    </row>
    <row r="5" spans="1:15" ht="15" customHeight="1" x14ac:dyDescent="0.25">
      <c r="A5" s="50"/>
      <c r="B5" s="50"/>
      <c r="C5" s="47" t="s">
        <v>48</v>
      </c>
      <c r="D5" s="3">
        <v>44927</v>
      </c>
      <c r="E5" s="47" t="str">
        <f>C5</f>
        <v xml:space="preserve"> 01.01.2022</v>
      </c>
      <c r="F5" s="3">
        <f>D5</f>
        <v>44927</v>
      </c>
      <c r="G5" s="3" t="str">
        <f>C5</f>
        <v xml:space="preserve"> 01.01.2022</v>
      </c>
      <c r="H5" s="3">
        <f>D5</f>
        <v>44927</v>
      </c>
      <c r="I5" s="3" t="str">
        <f>C5</f>
        <v xml:space="preserve"> 01.01.2022</v>
      </c>
      <c r="J5" s="3">
        <f>D5</f>
        <v>44927</v>
      </c>
      <c r="K5" s="47" t="str">
        <f>E5</f>
        <v xml:space="preserve"> 01.01.2022</v>
      </c>
      <c r="L5" s="3">
        <f>F5</f>
        <v>44927</v>
      </c>
      <c r="M5" s="59"/>
      <c r="N5" s="59"/>
    </row>
    <row r="6" spans="1:15" ht="15.75" customHeight="1" x14ac:dyDescent="0.2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">
        <v>7</v>
      </c>
      <c r="H6" s="4">
        <v>8</v>
      </c>
      <c r="I6" s="4">
        <v>9</v>
      </c>
      <c r="J6" s="47">
        <v>10</v>
      </c>
      <c r="K6" s="47">
        <v>11</v>
      </c>
      <c r="L6" s="47">
        <v>12</v>
      </c>
      <c r="M6" s="48"/>
      <c r="N6" s="48"/>
    </row>
    <row r="7" spans="1:15" ht="15.75" x14ac:dyDescent="0.25">
      <c r="A7" s="5">
        <v>1</v>
      </c>
      <c r="B7" s="6" t="s">
        <v>9</v>
      </c>
      <c r="C7" s="7" t="s">
        <v>10</v>
      </c>
      <c r="D7" s="7" t="s">
        <v>10</v>
      </c>
      <c r="E7" s="7">
        <f>E8+E10+E9</f>
        <v>113595.37115000001</v>
      </c>
      <c r="F7" s="7">
        <f>F8+F10+F9</f>
        <v>137838.13261999999</v>
      </c>
      <c r="G7" s="8">
        <v>26503</v>
      </c>
      <c r="H7" s="35">
        <v>23767.11</v>
      </c>
      <c r="I7" s="34" t="s">
        <v>10</v>
      </c>
      <c r="J7" s="34" t="s">
        <v>10</v>
      </c>
      <c r="K7" s="8">
        <f>'[1]01.01.2022'!P7</f>
        <v>14960.69</v>
      </c>
      <c r="L7" s="33">
        <v>16112.28</v>
      </c>
      <c r="M7" s="23"/>
      <c r="N7" s="23"/>
    </row>
    <row r="8" spans="1:15" ht="17.25" customHeight="1" x14ac:dyDescent="0.25">
      <c r="A8" s="9" t="s">
        <v>11</v>
      </c>
      <c r="B8" s="10" t="s">
        <v>12</v>
      </c>
      <c r="C8" s="7" t="s">
        <v>10</v>
      </c>
      <c r="D8" s="7" t="s">
        <v>10</v>
      </c>
      <c r="E8" s="33">
        <f>'[1]01.01.2022'!F8</f>
        <v>3182.6506899999999</v>
      </c>
      <c r="F8" s="33">
        <f>2905848.79/1000</f>
        <v>2905.84879</v>
      </c>
      <c r="G8" s="34" t="s">
        <v>10</v>
      </c>
      <c r="H8" s="34" t="s">
        <v>10</v>
      </c>
      <c r="I8" s="34" t="s">
        <v>10</v>
      </c>
      <c r="J8" s="34" t="s">
        <v>10</v>
      </c>
      <c r="K8" s="7" t="s">
        <v>10</v>
      </c>
      <c r="L8" s="7" t="s">
        <v>10</v>
      </c>
      <c r="M8" s="23"/>
      <c r="N8" s="20"/>
    </row>
    <row r="9" spans="1:15" ht="44.25" customHeight="1" x14ac:dyDescent="0.25">
      <c r="A9" s="9" t="s">
        <v>13</v>
      </c>
      <c r="B9" s="11" t="s">
        <v>14</v>
      </c>
      <c r="C9" s="7" t="s">
        <v>10</v>
      </c>
      <c r="D9" s="7" t="s">
        <v>10</v>
      </c>
      <c r="E9" s="7">
        <f>'[1]01.01.2022'!F9</f>
        <v>110299.6618</v>
      </c>
      <c r="F9" s="7">
        <f>[2]TDSheet!$K$312/1000</f>
        <v>134800.08044999998</v>
      </c>
      <c r="G9" s="34" t="s">
        <v>10</v>
      </c>
      <c r="H9" s="34" t="s">
        <v>10</v>
      </c>
      <c r="I9" s="34" t="s">
        <v>10</v>
      </c>
      <c r="J9" s="34" t="s">
        <v>10</v>
      </c>
      <c r="K9" s="7" t="s">
        <v>10</v>
      </c>
      <c r="L9" s="7" t="s">
        <v>10</v>
      </c>
      <c r="M9" s="23"/>
      <c r="N9" s="20"/>
      <c r="O9" s="21"/>
    </row>
    <row r="10" spans="1:15" ht="15.75" x14ac:dyDescent="0.25">
      <c r="A10" s="9" t="s">
        <v>15</v>
      </c>
      <c r="B10" s="12" t="s">
        <v>16</v>
      </c>
      <c r="C10" s="7" t="s">
        <v>10</v>
      </c>
      <c r="D10" s="7" t="s">
        <v>10</v>
      </c>
      <c r="E10" s="33">
        <f>'[1]01.01.2022'!F10</f>
        <v>113.05866</v>
      </c>
      <c r="F10" s="33">
        <f>132203.38/1000</f>
        <v>132.20338000000001</v>
      </c>
      <c r="G10" s="34" t="s">
        <v>10</v>
      </c>
      <c r="H10" s="34" t="s">
        <v>10</v>
      </c>
      <c r="I10" s="34" t="s">
        <v>10</v>
      </c>
      <c r="J10" s="34" t="s">
        <v>10</v>
      </c>
      <c r="K10" s="7" t="s">
        <v>10</v>
      </c>
      <c r="L10" s="7" t="s">
        <v>10</v>
      </c>
      <c r="M10" s="23"/>
      <c r="N10" s="20"/>
      <c r="O10" s="21"/>
    </row>
    <row r="11" spans="1:15" ht="15.75" x14ac:dyDescent="0.25">
      <c r="A11" s="9">
        <v>2</v>
      </c>
      <c r="B11" s="13" t="s">
        <v>19</v>
      </c>
      <c r="C11" s="7">
        <f>'[1]01.01.2022'!D12</f>
        <v>674.30000000000109</v>
      </c>
      <c r="D11" s="7">
        <f>[3]Свод!$S$7</f>
        <v>954.40000000000055</v>
      </c>
      <c r="E11" s="33">
        <f>'[1]01.01.2022'!F12</f>
        <v>339</v>
      </c>
      <c r="F11" s="33">
        <v>377</v>
      </c>
      <c r="G11" s="34" t="s">
        <v>10</v>
      </c>
      <c r="H11" s="34" t="s">
        <v>10</v>
      </c>
      <c r="I11" s="34">
        <v>0</v>
      </c>
      <c r="J11" s="34">
        <v>0</v>
      </c>
      <c r="K11" s="7" t="s">
        <v>10</v>
      </c>
      <c r="L11" s="7" t="s">
        <v>10</v>
      </c>
      <c r="M11" s="23"/>
      <c r="N11" s="23"/>
    </row>
    <row r="12" spans="1:15" ht="18" customHeight="1" x14ac:dyDescent="0.25">
      <c r="A12" s="9">
        <f>A11+1</f>
        <v>3</v>
      </c>
      <c r="B12" s="13" t="s">
        <v>20</v>
      </c>
      <c r="C12" s="7">
        <f>'[1]01.01.2022'!D13</f>
        <v>13180.100000000004</v>
      </c>
      <c r="D12" s="7">
        <f>[3]Свод!$S$8</f>
        <v>13476.799999999996</v>
      </c>
      <c r="E12" s="33">
        <f>'[1]01.01.2022'!F13</f>
        <v>15875</v>
      </c>
      <c r="F12" s="33">
        <v>14841</v>
      </c>
      <c r="G12" s="34" t="s">
        <v>10</v>
      </c>
      <c r="H12" s="34" t="s">
        <v>10</v>
      </c>
      <c r="I12" s="34">
        <v>73.069999999999993</v>
      </c>
      <c r="J12" s="34">
        <v>43.65</v>
      </c>
      <c r="K12" s="7" t="s">
        <v>10</v>
      </c>
      <c r="L12" s="7" t="s">
        <v>10</v>
      </c>
      <c r="M12" s="23"/>
      <c r="N12" s="23"/>
    </row>
    <row r="13" spans="1:15" ht="31.5" x14ac:dyDescent="0.25">
      <c r="A13" s="9">
        <f>A12+1</f>
        <v>4</v>
      </c>
      <c r="B13" s="13" t="s">
        <v>21</v>
      </c>
      <c r="C13" s="7">
        <f>'[1]01.01.2022'!D14</f>
        <v>12830.9</v>
      </c>
      <c r="D13" s="7">
        <f>[3]Свод!$S$9</f>
        <v>14106.600000000004</v>
      </c>
      <c r="E13" s="7">
        <f>'[1]01.01.2022'!F14</f>
        <v>399</v>
      </c>
      <c r="F13" s="7">
        <v>183</v>
      </c>
      <c r="G13" s="34" t="s">
        <v>10</v>
      </c>
      <c r="H13" s="34" t="s">
        <v>10</v>
      </c>
      <c r="I13" s="34">
        <v>0</v>
      </c>
      <c r="J13" s="34">
        <v>0</v>
      </c>
      <c r="K13" s="7" t="s">
        <v>10</v>
      </c>
      <c r="L13" s="7" t="s">
        <v>10</v>
      </c>
      <c r="M13" s="23"/>
      <c r="N13" s="23"/>
      <c r="O13" s="21"/>
    </row>
    <row r="14" spans="1:15" ht="17.25" customHeight="1" x14ac:dyDescent="0.25">
      <c r="A14" s="9">
        <v>5</v>
      </c>
      <c r="B14" s="14" t="s">
        <v>24</v>
      </c>
      <c r="C14" s="7">
        <f>'[1]01.01.2022'!D16</f>
        <v>1558.079</v>
      </c>
      <c r="D14" s="7">
        <f>[3]Свод!$S$11</f>
        <v>1451.3000000000002</v>
      </c>
      <c r="E14" s="34" t="s">
        <v>25</v>
      </c>
      <c r="F14" s="34" t="s">
        <v>25</v>
      </c>
      <c r="G14" s="34" t="s">
        <v>10</v>
      </c>
      <c r="H14" s="34" t="s">
        <v>10</v>
      </c>
      <c r="I14" s="34" t="s">
        <v>10</v>
      </c>
      <c r="J14" s="34" t="s">
        <v>10</v>
      </c>
      <c r="K14" s="7" t="s">
        <v>10</v>
      </c>
      <c r="L14" s="7" t="s">
        <v>10</v>
      </c>
      <c r="M14" s="23"/>
      <c r="N14" s="23"/>
    </row>
    <row r="15" spans="1:15" ht="15.75" x14ac:dyDescent="0.25">
      <c r="A15" s="9">
        <v>6</v>
      </c>
      <c r="B15" s="13" t="s">
        <v>27</v>
      </c>
      <c r="C15" s="7">
        <f>'[1]01.01.2022'!D17</f>
        <v>56898.778850000002</v>
      </c>
      <c r="D15" s="7">
        <f>[3]Свод!$S$12</f>
        <v>50406.87000000001</v>
      </c>
      <c r="E15" s="33">
        <f>'[1]01.01.2022'!F17</f>
        <v>58209</v>
      </c>
      <c r="F15" s="33">
        <v>55665</v>
      </c>
      <c r="G15" s="34" t="s">
        <v>10</v>
      </c>
      <c r="H15" s="34" t="s">
        <v>10</v>
      </c>
      <c r="I15" s="34">
        <v>0</v>
      </c>
      <c r="J15" s="34">
        <v>0</v>
      </c>
      <c r="K15" s="7" t="s">
        <v>10</v>
      </c>
      <c r="L15" s="7" t="s">
        <v>10</v>
      </c>
      <c r="M15" s="23"/>
      <c r="N15" s="23"/>
    </row>
    <row r="16" spans="1:15" ht="15.75" x14ac:dyDescent="0.25">
      <c r="A16" s="9">
        <v>7</v>
      </c>
      <c r="B16" s="13" t="s">
        <v>29</v>
      </c>
      <c r="C16" s="7">
        <f>'[1]01.01.2022'!D19</f>
        <v>8118.4000000000005</v>
      </c>
      <c r="D16" s="7">
        <f>[3]Свод!$S$14</f>
        <v>8415.8000000000011</v>
      </c>
      <c r="E16" s="33">
        <f>'[1]01.01.2022'!F19</f>
        <v>5123</v>
      </c>
      <c r="F16" s="33">
        <v>5887</v>
      </c>
      <c r="G16" s="34" t="s">
        <v>10</v>
      </c>
      <c r="H16" s="34" t="s">
        <v>10</v>
      </c>
      <c r="I16" s="34">
        <v>0</v>
      </c>
      <c r="J16" s="34">
        <v>0</v>
      </c>
      <c r="K16" s="7" t="s">
        <v>10</v>
      </c>
      <c r="L16" s="7" t="s">
        <v>10</v>
      </c>
      <c r="M16" s="23"/>
      <c r="N16" s="23"/>
    </row>
    <row r="17" spans="1:14" ht="15.75" x14ac:dyDescent="0.25">
      <c r="A17" s="9">
        <f t="shared" ref="A17:A19" si="0">A16+1</f>
        <v>8</v>
      </c>
      <c r="B17" s="13" t="s">
        <v>30</v>
      </c>
      <c r="C17" s="7">
        <f>'[1]01.01.2022'!D20</f>
        <v>7017.3200000000043</v>
      </c>
      <c r="D17" s="7">
        <f>[3]Свод!$S$10</f>
        <v>6271.9999999999927</v>
      </c>
      <c r="E17" s="33">
        <f>'[1]01.01.2022'!F20</f>
        <v>106</v>
      </c>
      <c r="F17" s="33">
        <v>252</v>
      </c>
      <c r="G17" s="34" t="s">
        <v>10</v>
      </c>
      <c r="H17" s="34" t="s">
        <v>10</v>
      </c>
      <c r="I17" s="34">
        <v>0</v>
      </c>
      <c r="J17" s="34">
        <v>7.07</v>
      </c>
      <c r="K17" s="7" t="s">
        <v>10</v>
      </c>
      <c r="L17" s="7" t="s">
        <v>10</v>
      </c>
      <c r="M17" s="23"/>
      <c r="N17" s="23"/>
    </row>
    <row r="18" spans="1:14" ht="15.75" x14ac:dyDescent="0.25">
      <c r="A18" s="9">
        <f t="shared" si="0"/>
        <v>9</v>
      </c>
      <c r="B18" s="13" t="s">
        <v>31</v>
      </c>
      <c r="C18" s="7">
        <f>'[1]01.01.2022'!D21</f>
        <v>6274.7909999999974</v>
      </c>
      <c r="D18" s="7">
        <f>[3]Свод!$S$15</f>
        <v>8309.6869999999944</v>
      </c>
      <c r="E18" s="33">
        <f>'[1]01.01.2022'!F21</f>
        <v>369</v>
      </c>
      <c r="F18" s="33">
        <v>213</v>
      </c>
      <c r="G18" s="34" t="s">
        <v>10</v>
      </c>
      <c r="H18" s="34" t="s">
        <v>10</v>
      </c>
      <c r="I18" s="34">
        <v>0</v>
      </c>
      <c r="J18" s="34">
        <v>0</v>
      </c>
      <c r="K18" s="7" t="s">
        <v>10</v>
      </c>
      <c r="L18" s="7" t="s">
        <v>10</v>
      </c>
      <c r="M18" s="23"/>
      <c r="N18" s="23"/>
    </row>
    <row r="19" spans="1:14" ht="15.75" x14ac:dyDescent="0.25">
      <c r="A19" s="9">
        <f t="shared" si="0"/>
        <v>10</v>
      </c>
      <c r="B19" s="13" t="s">
        <v>32</v>
      </c>
      <c r="C19" s="7">
        <f>'[1]01.01.2022'!D22</f>
        <v>4017.674419999998</v>
      </c>
      <c r="D19" s="7">
        <f>[3]Свод!$S$16</f>
        <v>4646.239999999998</v>
      </c>
      <c r="E19" s="33">
        <f>'[1]01.01.2022'!F22</f>
        <v>59</v>
      </c>
      <c r="F19" s="33">
        <v>473</v>
      </c>
      <c r="G19" s="34" t="s">
        <v>10</v>
      </c>
      <c r="H19" s="34" t="s">
        <v>10</v>
      </c>
      <c r="I19" s="34">
        <v>0</v>
      </c>
      <c r="J19" s="34">
        <v>0</v>
      </c>
      <c r="K19" s="7" t="s">
        <v>10</v>
      </c>
      <c r="L19" s="7" t="s">
        <v>10</v>
      </c>
      <c r="M19" s="23"/>
      <c r="N19" s="23"/>
    </row>
    <row r="20" spans="1:14" ht="15.75" x14ac:dyDescent="0.25">
      <c r="A20" s="9"/>
      <c r="B20" s="13" t="s">
        <v>60</v>
      </c>
      <c r="C20" s="7">
        <v>0</v>
      </c>
      <c r="D20" s="7">
        <f>[3]Свод!$S$13</f>
        <v>564.97</v>
      </c>
      <c r="E20" s="33">
        <v>0</v>
      </c>
      <c r="F20" s="33">
        <v>17</v>
      </c>
      <c r="G20" s="34" t="s">
        <v>10</v>
      </c>
      <c r="H20" s="34" t="s">
        <v>10</v>
      </c>
      <c r="I20" s="34">
        <v>0</v>
      </c>
      <c r="J20" s="34">
        <v>0</v>
      </c>
      <c r="K20" s="7" t="s">
        <v>10</v>
      </c>
      <c r="L20" s="7" t="s">
        <v>10</v>
      </c>
      <c r="M20" s="23"/>
      <c r="N20" s="23"/>
    </row>
    <row r="21" spans="1:14" ht="15.75" x14ac:dyDescent="0.25">
      <c r="A21" s="9"/>
      <c r="B21" s="13" t="s">
        <v>61</v>
      </c>
      <c r="C21" s="7">
        <v>0</v>
      </c>
      <c r="D21" s="7">
        <f>[3]Свод!$S$18</f>
        <v>376.94</v>
      </c>
      <c r="E21" s="33">
        <v>0</v>
      </c>
      <c r="F21" s="33">
        <v>17</v>
      </c>
      <c r="G21" s="34" t="s">
        <v>10</v>
      </c>
      <c r="H21" s="34" t="s">
        <v>10</v>
      </c>
      <c r="I21" s="34" t="s">
        <v>18</v>
      </c>
      <c r="J21" s="34" t="s">
        <v>18</v>
      </c>
      <c r="K21" s="7" t="s">
        <v>10</v>
      </c>
      <c r="L21" s="7" t="s">
        <v>10</v>
      </c>
      <c r="M21" s="23"/>
      <c r="N21" s="23"/>
    </row>
    <row r="22" spans="1:14" ht="15.75" x14ac:dyDescent="0.25">
      <c r="A22" s="9">
        <v>11</v>
      </c>
      <c r="B22" s="13" t="s">
        <v>47</v>
      </c>
      <c r="C22" s="7">
        <f>'[1]01.01.2022'!D24</f>
        <v>3607.1000000000022</v>
      </c>
      <c r="D22" s="7">
        <f>[3]Свод!$S$17</f>
        <v>8817.0999999999967</v>
      </c>
      <c r="E22" s="33">
        <f>'[1]01.01.2022'!F24</f>
        <v>157</v>
      </c>
      <c r="F22" s="33">
        <v>476</v>
      </c>
      <c r="G22" s="34" t="s">
        <v>10</v>
      </c>
      <c r="H22" s="34" t="s">
        <v>10</v>
      </c>
      <c r="I22" s="34">
        <v>0</v>
      </c>
      <c r="J22" s="34">
        <v>0</v>
      </c>
      <c r="K22" s="7" t="s">
        <v>10</v>
      </c>
      <c r="L22" s="7" t="s">
        <v>10</v>
      </c>
      <c r="M22" s="23"/>
      <c r="N22" s="23"/>
    </row>
    <row r="23" spans="1:14" ht="15.75" x14ac:dyDescent="0.25">
      <c r="A23" s="9">
        <v>12</v>
      </c>
      <c r="B23" s="13" t="s">
        <v>33</v>
      </c>
      <c r="C23" s="7">
        <f>'[1]01.01.2022'!D23</f>
        <v>9250.8000000000029</v>
      </c>
      <c r="D23" s="7">
        <f>[3]Свод!$S$19</f>
        <v>9250.7999999999993</v>
      </c>
      <c r="E23" s="33">
        <f>'[1]01.01.2022'!F23</f>
        <v>372</v>
      </c>
      <c r="F23" s="33">
        <v>334</v>
      </c>
      <c r="G23" s="34" t="s">
        <v>10</v>
      </c>
      <c r="H23" s="34" t="s">
        <v>10</v>
      </c>
      <c r="I23" s="34">
        <v>8.4600000000000009</v>
      </c>
      <c r="J23" s="34">
        <v>9.4499999999999993</v>
      </c>
      <c r="K23" s="7" t="s">
        <v>10</v>
      </c>
      <c r="L23" s="7" t="s">
        <v>10</v>
      </c>
      <c r="M23" s="23"/>
      <c r="N23" s="23"/>
    </row>
    <row r="24" spans="1:14" ht="15.75" x14ac:dyDescent="0.25">
      <c r="A24" s="9"/>
      <c r="B24" s="15" t="s">
        <v>37</v>
      </c>
      <c r="C24" s="16">
        <f>SUM(C11:C23)</f>
        <v>123428.24327000001</v>
      </c>
      <c r="D24" s="16">
        <f>SUM(D11:D23)</f>
        <v>127049.50700000001</v>
      </c>
      <c r="E24" s="16">
        <f>SUM(E8:E23)</f>
        <v>194603.37114999999</v>
      </c>
      <c r="F24" s="16">
        <f>SUM(F8:F23)</f>
        <v>216573.13261999996</v>
      </c>
      <c r="G24" s="16">
        <f t="shared" ref="G24:L24" si="1">SUM(G7:G23)</f>
        <v>26503</v>
      </c>
      <c r="H24" s="16">
        <f t="shared" si="1"/>
        <v>23767.11</v>
      </c>
      <c r="I24" s="16">
        <f t="shared" si="1"/>
        <v>81.53</v>
      </c>
      <c r="J24" s="16">
        <f>SUM(J8:J23)</f>
        <v>60.17</v>
      </c>
      <c r="K24" s="16">
        <f t="shared" si="1"/>
        <v>14960.69</v>
      </c>
      <c r="L24" s="16">
        <f t="shared" si="1"/>
        <v>16112.28</v>
      </c>
      <c r="M24" s="23"/>
      <c r="N24" s="23"/>
    </row>
    <row r="25" spans="1:14" ht="15.75" x14ac:dyDescent="0.25">
      <c r="A25" s="36">
        <v>13</v>
      </c>
      <c r="B25" s="13" t="s">
        <v>17</v>
      </c>
      <c r="C25" s="7">
        <v>5464.92</v>
      </c>
      <c r="D25" s="7">
        <f>[3]Свод!$S$20</f>
        <v>5464.92</v>
      </c>
      <c r="E25" s="33">
        <v>15889</v>
      </c>
      <c r="F25" s="33">
        <v>15889</v>
      </c>
      <c r="G25" s="34" t="s">
        <v>10</v>
      </c>
      <c r="H25" s="34" t="s">
        <v>10</v>
      </c>
      <c r="I25" s="34">
        <v>0</v>
      </c>
      <c r="J25" s="34">
        <v>0</v>
      </c>
      <c r="K25" s="7" t="s">
        <v>10</v>
      </c>
      <c r="L25" s="7" t="s">
        <v>10</v>
      </c>
      <c r="M25" s="23"/>
      <c r="N25" s="23"/>
    </row>
    <row r="26" spans="1:14" ht="15.75" x14ac:dyDescent="0.25">
      <c r="A26" s="36">
        <v>14</v>
      </c>
      <c r="B26" s="13" t="s">
        <v>28</v>
      </c>
      <c r="C26" s="7">
        <v>17029.099999999999</v>
      </c>
      <c r="D26" s="7">
        <f>[3]Свод!$S$21</f>
        <v>17029.100000000002</v>
      </c>
      <c r="E26" s="33">
        <v>7502</v>
      </c>
      <c r="F26" s="33">
        <v>7497</v>
      </c>
      <c r="G26" s="34" t="s">
        <v>10</v>
      </c>
      <c r="H26" s="34" t="s">
        <v>10</v>
      </c>
      <c r="I26" s="34">
        <v>0</v>
      </c>
      <c r="J26" s="34">
        <v>0</v>
      </c>
      <c r="K26" s="7" t="s">
        <v>10</v>
      </c>
      <c r="L26" s="7" t="s">
        <v>10</v>
      </c>
      <c r="M26" s="23"/>
      <c r="N26" s="23"/>
    </row>
    <row r="27" spans="1:14" ht="15.75" x14ac:dyDescent="0.25">
      <c r="A27" s="36">
        <v>15</v>
      </c>
      <c r="B27" s="13" t="s">
        <v>35</v>
      </c>
      <c r="C27" s="7">
        <f>'[4]01.01.2020'!$D$25</f>
        <v>4156.6099999999997</v>
      </c>
      <c r="D27" s="8">
        <f>[3]Свод!$S$23</f>
        <v>4156.6099999999997</v>
      </c>
      <c r="E27" s="33" t="s">
        <v>23</v>
      </c>
      <c r="F27" s="33" t="s">
        <v>23</v>
      </c>
      <c r="G27" s="34" t="s">
        <v>10</v>
      </c>
      <c r="H27" s="34" t="s">
        <v>10</v>
      </c>
      <c r="I27" s="34">
        <v>0</v>
      </c>
      <c r="J27" s="34" t="s">
        <v>26</v>
      </c>
      <c r="K27" s="7" t="s">
        <v>10</v>
      </c>
      <c r="L27" s="7" t="s">
        <v>10</v>
      </c>
      <c r="M27" s="23"/>
      <c r="N27" s="23"/>
    </row>
    <row r="28" spans="1:14" ht="15.75" x14ac:dyDescent="0.25">
      <c r="A28" s="36">
        <v>16</v>
      </c>
      <c r="B28" s="13" t="s">
        <v>22</v>
      </c>
      <c r="C28" s="7">
        <f>'[4]01.01.2020'!$D$15</f>
        <v>30846.32999999998</v>
      </c>
      <c r="D28" s="7">
        <f>[3]Свод!$S$24</f>
        <v>30846.329999999998</v>
      </c>
      <c r="E28" s="33" t="s">
        <v>23</v>
      </c>
      <c r="F28" s="33" t="s">
        <v>23</v>
      </c>
      <c r="G28" s="34" t="s">
        <v>10</v>
      </c>
      <c r="H28" s="34" t="s">
        <v>10</v>
      </c>
      <c r="I28" s="34">
        <v>209.4</v>
      </c>
      <c r="J28" s="34">
        <v>131.88</v>
      </c>
      <c r="K28" s="7" t="s">
        <v>10</v>
      </c>
      <c r="L28" s="7" t="s">
        <v>10</v>
      </c>
      <c r="M28" s="23"/>
      <c r="N28" s="23"/>
    </row>
    <row r="29" spans="1:14" s="38" customFormat="1" ht="15.75" x14ac:dyDescent="0.25">
      <c r="A29" s="36">
        <v>17</v>
      </c>
      <c r="B29" s="13" t="s">
        <v>34</v>
      </c>
      <c r="C29" s="7">
        <f>'[4]01.01.2020'!$D$24</f>
        <v>38062.04</v>
      </c>
      <c r="D29" s="7">
        <f>[3]Свод!$S$25</f>
        <v>38062.04</v>
      </c>
      <c r="E29" s="33" t="s">
        <v>23</v>
      </c>
      <c r="F29" s="33" t="s">
        <v>23</v>
      </c>
      <c r="G29" s="34" t="s">
        <v>10</v>
      </c>
      <c r="H29" s="34" t="s">
        <v>10</v>
      </c>
      <c r="I29" s="34">
        <v>0</v>
      </c>
      <c r="J29" s="34" t="s">
        <v>26</v>
      </c>
      <c r="K29" s="7" t="s">
        <v>10</v>
      </c>
      <c r="L29" s="7" t="s">
        <v>10</v>
      </c>
      <c r="M29" s="37"/>
      <c r="N29" s="37"/>
    </row>
    <row r="30" spans="1:14" s="38" customFormat="1" ht="15.75" x14ac:dyDescent="0.25">
      <c r="A30" s="36">
        <v>18</v>
      </c>
      <c r="B30" s="13" t="s">
        <v>36</v>
      </c>
      <c r="C30" s="7">
        <f>'[4]01.01.2020'!$D$26</f>
        <v>20182.28</v>
      </c>
      <c r="D30" s="8">
        <f>[3]Свод!$S$26</f>
        <v>20182.28</v>
      </c>
      <c r="E30" s="33" t="s">
        <v>23</v>
      </c>
      <c r="F30" s="33" t="s">
        <v>23</v>
      </c>
      <c r="G30" s="34" t="s">
        <v>10</v>
      </c>
      <c r="H30" s="34" t="s">
        <v>10</v>
      </c>
      <c r="I30" s="34">
        <v>0</v>
      </c>
      <c r="J30" s="34" t="s">
        <v>18</v>
      </c>
      <c r="K30" s="7" t="s">
        <v>10</v>
      </c>
      <c r="L30" s="7" t="s">
        <v>10</v>
      </c>
      <c r="M30" s="37"/>
      <c r="N30" s="37"/>
    </row>
    <row r="31" spans="1:14" ht="15.75" x14ac:dyDescent="0.25">
      <c r="A31" s="9"/>
      <c r="B31" s="15" t="s">
        <v>37</v>
      </c>
      <c r="C31" s="16">
        <f t="shared" ref="C31:L31" si="2">SUM(C25:C30)</f>
        <v>115741.27999999997</v>
      </c>
      <c r="D31" s="16">
        <f>SUM(D25:D30)</f>
        <v>115741.28</v>
      </c>
      <c r="E31" s="16">
        <f t="shared" si="2"/>
        <v>23391</v>
      </c>
      <c r="F31" s="16">
        <f>SUM(F25:F30)</f>
        <v>23386</v>
      </c>
      <c r="G31" s="16">
        <f t="shared" si="2"/>
        <v>0</v>
      </c>
      <c r="H31" s="16">
        <f t="shared" si="2"/>
        <v>0</v>
      </c>
      <c r="I31" s="16">
        <f t="shared" si="2"/>
        <v>209.4</v>
      </c>
      <c r="J31" s="16">
        <f t="shared" si="2"/>
        <v>131.88</v>
      </c>
      <c r="K31" s="16">
        <f t="shared" si="2"/>
        <v>0</v>
      </c>
      <c r="L31" s="16">
        <f t="shared" si="2"/>
        <v>0</v>
      </c>
      <c r="M31" s="23"/>
      <c r="N31" s="23"/>
    </row>
    <row r="32" spans="1:14" ht="15.75" x14ac:dyDescent="0.25">
      <c r="A32" s="48"/>
      <c r="B32" s="17"/>
      <c r="C32" s="31"/>
      <c r="D32" s="31"/>
      <c r="E32" s="31"/>
      <c r="F32" s="32"/>
      <c r="G32" s="31"/>
      <c r="H32" s="31"/>
      <c r="I32" s="31"/>
      <c r="J32" s="31"/>
      <c r="K32" s="18"/>
      <c r="L32" s="18"/>
      <c r="M32" s="21"/>
      <c r="N32" s="21"/>
    </row>
    <row r="33" spans="1:13" ht="15.75" x14ac:dyDescent="0.25">
      <c r="A33" s="48"/>
      <c r="B33" s="22" t="s">
        <v>38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3" ht="15.75" x14ac:dyDescent="0.25">
      <c r="A34" s="48"/>
      <c r="B34" s="1" t="s">
        <v>54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75" x14ac:dyDescent="0.25">
      <c r="A35" s="48"/>
      <c r="B35" s="1" t="s">
        <v>55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3" ht="15.75" x14ac:dyDescent="0.25">
      <c r="A36" s="48"/>
      <c r="B36" s="1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3" ht="15.75" x14ac:dyDescent="0.25">
      <c r="A37" s="48"/>
      <c r="B37" s="1" t="s">
        <v>56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 ht="15.75" x14ac:dyDescent="0.25">
      <c r="A38" s="48"/>
      <c r="B38" s="1" t="s">
        <v>57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ht="15.75" x14ac:dyDescent="0.25">
      <c r="A39" s="48"/>
      <c r="B39" s="1" t="s">
        <v>58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1"/>
    </row>
    <row r="40" spans="1:13" ht="16.5" thickBot="1" x14ac:dyDescent="0.3">
      <c r="A40" s="4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3" ht="16.5" thickBot="1" x14ac:dyDescent="0.3">
      <c r="A41" s="48"/>
      <c r="B41" s="41" t="s">
        <v>46</v>
      </c>
      <c r="C41" s="42"/>
      <c r="D41" s="42"/>
      <c r="E41" s="42"/>
      <c r="F41" s="42"/>
      <c r="G41" s="18"/>
      <c r="H41" s="18"/>
      <c r="I41" s="18"/>
      <c r="J41" s="18"/>
      <c r="K41" s="18"/>
      <c r="L41" s="18"/>
    </row>
    <row r="42" spans="1:13" ht="75.75" customHeight="1" thickBot="1" x14ac:dyDescent="0.3">
      <c r="A42" s="48"/>
      <c r="B42" s="24" t="s">
        <v>39</v>
      </c>
      <c r="C42" s="18"/>
      <c r="D42" s="43" t="s">
        <v>45</v>
      </c>
      <c r="E42" s="44"/>
      <c r="F42" s="44"/>
      <c r="G42" s="45"/>
      <c r="H42" s="46"/>
      <c r="I42" s="39"/>
      <c r="J42" s="40"/>
      <c r="K42" s="18"/>
      <c r="L42" s="18"/>
    </row>
    <row r="43" spans="1:13" ht="15.75" x14ac:dyDescent="0.25">
      <c r="A43" s="48"/>
      <c r="B43" s="24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3" ht="15.75" x14ac:dyDescent="0.25">
      <c r="A44" s="48"/>
      <c r="B44" s="19" t="s">
        <v>40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3" s="25" customFormat="1" x14ac:dyDescent="0.25">
      <c r="B45" s="26" t="s">
        <v>41</v>
      </c>
      <c r="C45" s="27"/>
      <c r="D45" s="27"/>
      <c r="E45" s="27"/>
      <c r="F45" s="27"/>
      <c r="J45" s="28"/>
    </row>
    <row r="46" spans="1:13" x14ac:dyDescent="0.25">
      <c r="B46" s="29" t="s">
        <v>42</v>
      </c>
      <c r="D46" s="21"/>
      <c r="F46" s="21"/>
    </row>
    <row r="47" spans="1:13" x14ac:dyDescent="0.25">
      <c r="B47" s="19" t="s">
        <v>43</v>
      </c>
      <c r="F47" s="21"/>
    </row>
    <row r="48" spans="1:13" x14ac:dyDescent="0.25">
      <c r="B48" s="30" t="s">
        <v>44</v>
      </c>
    </row>
    <row r="49" spans="2:6" x14ac:dyDescent="0.25">
      <c r="B49" s="1" t="s">
        <v>49</v>
      </c>
    </row>
    <row r="50" spans="2:6" x14ac:dyDescent="0.25">
      <c r="B50" s="1" t="s">
        <v>50</v>
      </c>
      <c r="F50" s="21"/>
    </row>
    <row r="51" spans="2:6" x14ac:dyDescent="0.25">
      <c r="B51" s="1" t="s">
        <v>51</v>
      </c>
    </row>
    <row r="52" spans="2:6" x14ac:dyDescent="0.25">
      <c r="B52" s="1" t="s">
        <v>52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2" r:id="rId1"/>
  </hyperlinks>
  <pageMargins left="0.27" right="0" top="0" bottom="0" header="0.31496062992125984" footer="0.31496062992125984"/>
  <pageSetup paperSize="9" scale="7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="115" zoomScaleNormal="100" zoomScaleSheetLayoutView="115" workbookViewId="0">
      <selection activeCell="N24" sqref="N24"/>
    </sheetView>
  </sheetViews>
  <sheetFormatPr defaultRowHeight="15" x14ac:dyDescent="0.25"/>
  <cols>
    <col min="1" max="1" width="7.42578125" style="62" customWidth="1"/>
    <col min="2" max="2" width="33.85546875" style="62" customWidth="1"/>
    <col min="3" max="3" width="12.7109375" style="62" customWidth="1"/>
    <col min="4" max="4" width="14" style="62" customWidth="1"/>
    <col min="5" max="6" width="15.7109375" style="62" customWidth="1"/>
    <col min="7" max="7" width="12.7109375" style="62" customWidth="1"/>
    <col min="8" max="9" width="11.7109375" style="62" customWidth="1"/>
    <col min="10" max="10" width="13.42578125" style="62" customWidth="1"/>
    <col min="11" max="12" width="13.5703125" style="62" customWidth="1"/>
    <col min="13" max="13" width="14.85546875" style="62" customWidth="1"/>
    <col min="14" max="14" width="15" style="62" customWidth="1"/>
    <col min="15" max="15" width="10" style="62" bestFit="1" customWidth="1"/>
    <col min="16" max="16384" width="9.140625" style="62"/>
  </cols>
  <sheetData>
    <row r="1" spans="1:15" ht="30.75" customHeight="1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x14ac:dyDescent="0.25">
      <c r="K2" s="63"/>
      <c r="L2" s="63" t="s">
        <v>0</v>
      </c>
    </row>
    <row r="3" spans="1:15" ht="51" customHeight="1" x14ac:dyDescent="0.25">
      <c r="A3" s="64" t="s">
        <v>1</v>
      </c>
      <c r="B3" s="64" t="s">
        <v>2</v>
      </c>
      <c r="C3" s="65" t="s">
        <v>3</v>
      </c>
      <c r="D3" s="66"/>
      <c r="E3" s="65" t="s">
        <v>4</v>
      </c>
      <c r="F3" s="66"/>
      <c r="G3" s="67" t="s">
        <v>63</v>
      </c>
      <c r="H3" s="68"/>
      <c r="I3" s="68"/>
      <c r="J3" s="69"/>
      <c r="K3" s="64" t="s">
        <v>6</v>
      </c>
      <c r="L3" s="64"/>
      <c r="M3" s="70"/>
      <c r="N3" s="70"/>
    </row>
    <row r="4" spans="1:15" ht="72" customHeight="1" x14ac:dyDescent="0.25">
      <c r="A4" s="64"/>
      <c r="B4" s="64"/>
      <c r="C4" s="71"/>
      <c r="D4" s="72"/>
      <c r="E4" s="71"/>
      <c r="F4" s="72"/>
      <c r="G4" s="67" t="s">
        <v>7</v>
      </c>
      <c r="H4" s="69"/>
      <c r="I4" s="67" t="s">
        <v>8</v>
      </c>
      <c r="J4" s="69"/>
      <c r="K4" s="64" t="s">
        <v>7</v>
      </c>
      <c r="L4" s="64"/>
      <c r="M4" s="73"/>
      <c r="N4" s="74"/>
    </row>
    <row r="5" spans="1:15" ht="15" customHeight="1" x14ac:dyDescent="0.25">
      <c r="A5" s="64"/>
      <c r="B5" s="64"/>
      <c r="C5" s="75">
        <v>44927</v>
      </c>
      <c r="D5" s="75">
        <v>44958</v>
      </c>
      <c r="E5" s="75">
        <f>C5</f>
        <v>44927</v>
      </c>
      <c r="F5" s="75">
        <f>D5</f>
        <v>44958</v>
      </c>
      <c r="G5" s="75">
        <f>C5</f>
        <v>44927</v>
      </c>
      <c r="H5" s="75">
        <f>D5</f>
        <v>44958</v>
      </c>
      <c r="I5" s="75">
        <f>C5</f>
        <v>44927</v>
      </c>
      <c r="J5" s="75">
        <f>D5</f>
        <v>44958</v>
      </c>
      <c r="K5" s="75">
        <f>E5</f>
        <v>44927</v>
      </c>
      <c r="L5" s="75">
        <f>F5</f>
        <v>44958</v>
      </c>
      <c r="M5" s="73"/>
      <c r="N5" s="73"/>
    </row>
    <row r="6" spans="1:15" ht="15.75" customHeight="1" x14ac:dyDescent="0.25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7">
        <v>7</v>
      </c>
      <c r="H6" s="77">
        <v>8</v>
      </c>
      <c r="I6" s="77">
        <v>9</v>
      </c>
      <c r="J6" s="76">
        <v>10</v>
      </c>
      <c r="K6" s="76">
        <v>11</v>
      </c>
      <c r="L6" s="76">
        <v>12</v>
      </c>
      <c r="M6" s="78"/>
      <c r="N6" s="78"/>
    </row>
    <row r="7" spans="1:15" ht="15.75" x14ac:dyDescent="0.25">
      <c r="A7" s="79">
        <v>1</v>
      </c>
      <c r="B7" s="80" t="s">
        <v>9</v>
      </c>
      <c r="C7" s="8" t="s">
        <v>10</v>
      </c>
      <c r="D7" s="8" t="s">
        <v>10</v>
      </c>
      <c r="E7" s="8">
        <f>E8+E10+E9</f>
        <v>137838.13261999999</v>
      </c>
      <c r="F7" s="8">
        <f>F8+F10+F9</f>
        <v>151823.64514000001</v>
      </c>
      <c r="G7" s="81">
        <v>23767.11</v>
      </c>
      <c r="H7" s="81">
        <v>26625.98</v>
      </c>
      <c r="I7" s="8" t="s">
        <v>10</v>
      </c>
      <c r="J7" s="8" t="s">
        <v>10</v>
      </c>
      <c r="K7" s="82">
        <v>16112.28</v>
      </c>
      <c r="L7" s="82">
        <v>16320.51</v>
      </c>
      <c r="M7" s="83"/>
      <c r="N7" s="83"/>
    </row>
    <row r="8" spans="1:15" ht="17.25" customHeight="1" x14ac:dyDescent="0.25">
      <c r="A8" s="84" t="s">
        <v>11</v>
      </c>
      <c r="B8" s="11" t="s">
        <v>12</v>
      </c>
      <c r="C8" s="8" t="s">
        <v>10</v>
      </c>
      <c r="D8" s="8" t="s">
        <v>10</v>
      </c>
      <c r="E8" s="82">
        <f>2905848.79/1000</f>
        <v>2905.84879</v>
      </c>
      <c r="F8" s="82">
        <f>3337272.42/1000</f>
        <v>3337.2724199999998</v>
      </c>
      <c r="G8" s="8" t="s">
        <v>10</v>
      </c>
      <c r="H8" s="8" t="s">
        <v>10</v>
      </c>
      <c r="I8" s="8" t="s">
        <v>10</v>
      </c>
      <c r="J8" s="8" t="s">
        <v>10</v>
      </c>
      <c r="K8" s="8" t="s">
        <v>10</v>
      </c>
      <c r="L8" s="8" t="s">
        <v>10</v>
      </c>
      <c r="M8" s="83"/>
      <c r="N8" s="85"/>
    </row>
    <row r="9" spans="1:15" ht="44.25" customHeight="1" x14ac:dyDescent="0.25">
      <c r="A9" s="84" t="s">
        <v>13</v>
      </c>
      <c r="B9" s="11" t="s">
        <v>14</v>
      </c>
      <c r="C9" s="8" t="s">
        <v>10</v>
      </c>
      <c r="D9" s="8" t="s">
        <v>10</v>
      </c>
      <c r="E9" s="8">
        <f>[2]TDSheet!$K$312/1000</f>
        <v>134800.08044999998</v>
      </c>
      <c r="F9" s="8">
        <f>[5]TDSheet!$K$313/1000</f>
        <v>148333.72037</v>
      </c>
      <c r="G9" s="8" t="s">
        <v>10</v>
      </c>
      <c r="H9" s="8" t="s">
        <v>10</v>
      </c>
      <c r="I9" s="8" t="s">
        <v>10</v>
      </c>
      <c r="J9" s="8" t="s">
        <v>10</v>
      </c>
      <c r="K9" s="8" t="s">
        <v>10</v>
      </c>
      <c r="L9" s="8" t="s">
        <v>10</v>
      </c>
      <c r="M9" s="83"/>
      <c r="N9" s="85"/>
      <c r="O9" s="86"/>
    </row>
    <row r="10" spans="1:15" ht="15.75" x14ac:dyDescent="0.25">
      <c r="A10" s="84" t="s">
        <v>15</v>
      </c>
      <c r="B10" s="87" t="s">
        <v>16</v>
      </c>
      <c r="C10" s="8" t="s">
        <v>10</v>
      </c>
      <c r="D10" s="8" t="s">
        <v>10</v>
      </c>
      <c r="E10" s="82">
        <f>132203.38/1000</f>
        <v>132.20338000000001</v>
      </c>
      <c r="F10" s="82">
        <f>152652.35/1000</f>
        <v>152.65235000000001</v>
      </c>
      <c r="G10" s="8" t="s">
        <v>10</v>
      </c>
      <c r="H10" s="8" t="s">
        <v>10</v>
      </c>
      <c r="I10" s="8" t="s">
        <v>10</v>
      </c>
      <c r="J10" s="8" t="s">
        <v>10</v>
      </c>
      <c r="K10" s="8" t="s">
        <v>10</v>
      </c>
      <c r="L10" s="8" t="s">
        <v>10</v>
      </c>
      <c r="M10" s="83"/>
      <c r="N10" s="85"/>
      <c r="O10" s="86"/>
    </row>
    <row r="11" spans="1:15" ht="15.75" x14ac:dyDescent="0.25">
      <c r="A11" s="84">
        <v>2</v>
      </c>
      <c r="B11" s="88" t="s">
        <v>19</v>
      </c>
      <c r="C11" s="8">
        <f>[3]Свод!$S$7</f>
        <v>954.40000000000055</v>
      </c>
      <c r="D11" s="8">
        <f>[6]Свод!$I$7</f>
        <v>1010.2000000000002</v>
      </c>
      <c r="E11" s="82">
        <v>377</v>
      </c>
      <c r="F11" s="82">
        <v>501</v>
      </c>
      <c r="G11" s="8" t="s">
        <v>10</v>
      </c>
      <c r="H11" s="8" t="s">
        <v>10</v>
      </c>
      <c r="I11" s="8">
        <v>0</v>
      </c>
      <c r="J11" s="8">
        <v>0</v>
      </c>
      <c r="K11" s="8" t="s">
        <v>10</v>
      </c>
      <c r="L11" s="8" t="s">
        <v>10</v>
      </c>
      <c r="M11" s="83"/>
      <c r="N11" s="83"/>
    </row>
    <row r="12" spans="1:15" ht="18" customHeight="1" x14ac:dyDescent="0.25">
      <c r="A12" s="84">
        <f>A11+1</f>
        <v>3</v>
      </c>
      <c r="B12" s="88" t="s">
        <v>20</v>
      </c>
      <c r="C12" s="8">
        <f>[3]Свод!$S$8</f>
        <v>13476.799999999996</v>
      </c>
      <c r="D12" s="8">
        <f>[6]Свод!$I$8</f>
        <v>10236.199999999999</v>
      </c>
      <c r="E12" s="82">
        <v>14841</v>
      </c>
      <c r="F12" s="82">
        <v>13532</v>
      </c>
      <c r="G12" s="8" t="s">
        <v>10</v>
      </c>
      <c r="H12" s="8" t="s">
        <v>10</v>
      </c>
      <c r="I12" s="8">
        <v>43.65</v>
      </c>
      <c r="J12" s="8">
        <v>43.65</v>
      </c>
      <c r="K12" s="8" t="s">
        <v>10</v>
      </c>
      <c r="L12" s="8" t="s">
        <v>10</v>
      </c>
      <c r="M12" s="83"/>
      <c r="N12" s="83"/>
    </row>
    <row r="13" spans="1:15" ht="31.5" x14ac:dyDescent="0.25">
      <c r="A13" s="84">
        <f>A12+1</f>
        <v>4</v>
      </c>
      <c r="B13" s="88" t="s">
        <v>21</v>
      </c>
      <c r="C13" s="8">
        <f>[3]Свод!$S$9</f>
        <v>14106.600000000004</v>
      </c>
      <c r="D13" s="8">
        <f>[6]Свод!$I$9</f>
        <v>17825.600000000002</v>
      </c>
      <c r="E13" s="8">
        <v>183</v>
      </c>
      <c r="F13" s="8">
        <v>1350</v>
      </c>
      <c r="G13" s="8" t="s">
        <v>10</v>
      </c>
      <c r="H13" s="8" t="s">
        <v>10</v>
      </c>
      <c r="I13" s="8">
        <v>0</v>
      </c>
      <c r="J13" s="8">
        <v>0</v>
      </c>
      <c r="K13" s="8" t="s">
        <v>10</v>
      </c>
      <c r="L13" s="8" t="s">
        <v>10</v>
      </c>
      <c r="M13" s="83"/>
      <c r="N13" s="83"/>
      <c r="O13" s="86"/>
    </row>
    <row r="14" spans="1:15" ht="17.25" customHeight="1" x14ac:dyDescent="0.25">
      <c r="A14" s="84">
        <v>5</v>
      </c>
      <c r="B14" s="89" t="s">
        <v>24</v>
      </c>
      <c r="C14" s="8">
        <f>[3]Свод!$S$11</f>
        <v>1451.3000000000002</v>
      </c>
      <c r="D14" s="8">
        <f>[6]Свод!$I$11</f>
        <v>1451.3000000000002</v>
      </c>
      <c r="E14" s="8" t="s">
        <v>25</v>
      </c>
      <c r="F14" s="8" t="s">
        <v>25</v>
      </c>
      <c r="G14" s="8" t="s">
        <v>10</v>
      </c>
      <c r="H14" s="8" t="s">
        <v>10</v>
      </c>
      <c r="I14" s="8" t="s">
        <v>10</v>
      </c>
      <c r="J14" s="8" t="s">
        <v>10</v>
      </c>
      <c r="K14" s="8" t="s">
        <v>10</v>
      </c>
      <c r="L14" s="8" t="s">
        <v>10</v>
      </c>
      <c r="M14" s="83"/>
      <c r="N14" s="83"/>
    </row>
    <row r="15" spans="1:15" ht="15.75" x14ac:dyDescent="0.25">
      <c r="A15" s="84">
        <v>6</v>
      </c>
      <c r="B15" s="88" t="s">
        <v>27</v>
      </c>
      <c r="C15" s="8">
        <f>[3]Свод!$S$12</f>
        <v>50406.87000000001</v>
      </c>
      <c r="D15" s="8">
        <f>[6]Свод!$I$12</f>
        <v>49767.039999999994</v>
      </c>
      <c r="E15" s="82">
        <v>55665</v>
      </c>
      <c r="F15" s="82">
        <v>55624</v>
      </c>
      <c r="G15" s="8" t="s">
        <v>10</v>
      </c>
      <c r="H15" s="8" t="s">
        <v>10</v>
      </c>
      <c r="I15" s="8">
        <v>0</v>
      </c>
      <c r="J15" s="8">
        <v>0</v>
      </c>
      <c r="K15" s="8" t="s">
        <v>10</v>
      </c>
      <c r="L15" s="8" t="s">
        <v>10</v>
      </c>
      <c r="M15" s="83"/>
      <c r="N15" s="83"/>
    </row>
    <row r="16" spans="1:15" ht="15.75" x14ac:dyDescent="0.25">
      <c r="A16" s="84">
        <v>7</v>
      </c>
      <c r="B16" s="88" t="s">
        <v>29</v>
      </c>
      <c r="C16" s="8">
        <f>[3]Свод!$S$14</f>
        <v>8415.8000000000011</v>
      </c>
      <c r="D16" s="8">
        <f>[6]Свод!$I$14</f>
        <v>8434.6999999999989</v>
      </c>
      <c r="E16" s="82">
        <v>5887</v>
      </c>
      <c r="F16" s="82">
        <v>6112</v>
      </c>
      <c r="G16" s="8" t="s">
        <v>10</v>
      </c>
      <c r="H16" s="8" t="s">
        <v>10</v>
      </c>
      <c r="I16" s="8">
        <v>0</v>
      </c>
      <c r="J16" s="8">
        <v>0</v>
      </c>
      <c r="K16" s="8" t="s">
        <v>10</v>
      </c>
      <c r="L16" s="8" t="s">
        <v>10</v>
      </c>
      <c r="M16" s="83"/>
      <c r="N16" s="83"/>
    </row>
    <row r="17" spans="1:14" ht="15.75" x14ac:dyDescent="0.25">
      <c r="A17" s="84">
        <f t="shared" ref="A17:A19" si="0">A16+1</f>
        <v>8</v>
      </c>
      <c r="B17" s="88" t="s">
        <v>30</v>
      </c>
      <c r="C17" s="8">
        <f>[3]Свод!$S$10</f>
        <v>6271.9999999999927</v>
      </c>
      <c r="D17" s="8">
        <f>[6]Свод!$I$10</f>
        <v>6020.9</v>
      </c>
      <c r="E17" s="82">
        <v>252</v>
      </c>
      <c r="F17" s="82">
        <v>254</v>
      </c>
      <c r="G17" s="8" t="s">
        <v>10</v>
      </c>
      <c r="H17" s="8" t="s">
        <v>10</v>
      </c>
      <c r="I17" s="8">
        <v>7.07</v>
      </c>
      <c r="J17" s="8">
        <v>6.52</v>
      </c>
      <c r="K17" s="8" t="s">
        <v>10</v>
      </c>
      <c r="L17" s="8" t="s">
        <v>10</v>
      </c>
      <c r="M17" s="83"/>
      <c r="N17" s="83"/>
    </row>
    <row r="18" spans="1:14" ht="15.75" x14ac:dyDescent="0.25">
      <c r="A18" s="84">
        <f t="shared" si="0"/>
        <v>9</v>
      </c>
      <c r="B18" s="88" t="s">
        <v>31</v>
      </c>
      <c r="C18" s="8">
        <f>[3]Свод!$S$15</f>
        <v>8309.6869999999944</v>
      </c>
      <c r="D18" s="8">
        <f>[6]Свод!$I$15</f>
        <v>9313.41</v>
      </c>
      <c r="E18" s="82">
        <v>213</v>
      </c>
      <c r="F18" s="82">
        <v>236</v>
      </c>
      <c r="G18" s="8" t="s">
        <v>10</v>
      </c>
      <c r="H18" s="8" t="s">
        <v>10</v>
      </c>
      <c r="I18" s="8">
        <v>0</v>
      </c>
      <c r="J18" s="8">
        <v>0</v>
      </c>
      <c r="K18" s="8" t="s">
        <v>10</v>
      </c>
      <c r="L18" s="8" t="s">
        <v>10</v>
      </c>
      <c r="M18" s="83"/>
      <c r="N18" s="83"/>
    </row>
    <row r="19" spans="1:14" ht="15.75" x14ac:dyDescent="0.25">
      <c r="A19" s="84">
        <f t="shared" si="0"/>
        <v>10</v>
      </c>
      <c r="B19" s="88" t="s">
        <v>32</v>
      </c>
      <c r="C19" s="8">
        <f>[3]Свод!$S$16</f>
        <v>4646.239999999998</v>
      </c>
      <c r="D19" s="8">
        <f>[6]Свод!$I$16</f>
        <v>4338</v>
      </c>
      <c r="E19" s="82">
        <v>473</v>
      </c>
      <c r="F19" s="82">
        <v>270</v>
      </c>
      <c r="G19" s="8" t="s">
        <v>10</v>
      </c>
      <c r="H19" s="8" t="s">
        <v>10</v>
      </c>
      <c r="I19" s="8">
        <v>0</v>
      </c>
      <c r="J19" s="8">
        <v>0</v>
      </c>
      <c r="K19" s="8" t="s">
        <v>10</v>
      </c>
      <c r="L19" s="8" t="s">
        <v>10</v>
      </c>
      <c r="M19" s="83"/>
      <c r="N19" s="83"/>
    </row>
    <row r="20" spans="1:14" ht="15.75" x14ac:dyDescent="0.25">
      <c r="A20" s="84"/>
      <c r="B20" s="88" t="s">
        <v>60</v>
      </c>
      <c r="C20" s="8">
        <f>[3]Свод!$S$13</f>
        <v>564.97</v>
      </c>
      <c r="D20" s="8">
        <f>[6]Свод!$I$13</f>
        <v>1633.9099999999999</v>
      </c>
      <c r="E20" s="82">
        <v>17</v>
      </c>
      <c r="F20" s="82">
        <v>88</v>
      </c>
      <c r="G20" s="8" t="s">
        <v>10</v>
      </c>
      <c r="H20" s="8" t="s">
        <v>10</v>
      </c>
      <c r="I20" s="8">
        <v>0</v>
      </c>
      <c r="J20" s="8">
        <v>0</v>
      </c>
      <c r="K20" s="8" t="s">
        <v>10</v>
      </c>
      <c r="L20" s="8" t="s">
        <v>10</v>
      </c>
      <c r="M20" s="83"/>
      <c r="N20" s="83"/>
    </row>
    <row r="21" spans="1:14" ht="15.75" x14ac:dyDescent="0.25">
      <c r="A21" s="84"/>
      <c r="B21" s="88" t="s">
        <v>61</v>
      </c>
      <c r="C21" s="8">
        <f>[3]Свод!$S$18</f>
        <v>376.94</v>
      </c>
      <c r="D21" s="8">
        <f>[6]Свод!$I$18</f>
        <v>1079.5900000000001</v>
      </c>
      <c r="E21" s="82">
        <v>17</v>
      </c>
      <c r="F21" s="82">
        <v>23</v>
      </c>
      <c r="G21" s="8" t="s">
        <v>10</v>
      </c>
      <c r="H21" s="8" t="s">
        <v>10</v>
      </c>
      <c r="I21" s="8" t="s">
        <v>18</v>
      </c>
      <c r="J21" s="8" t="s">
        <v>18</v>
      </c>
      <c r="K21" s="8" t="s">
        <v>10</v>
      </c>
      <c r="L21" s="8" t="s">
        <v>10</v>
      </c>
      <c r="M21" s="83"/>
      <c r="N21" s="83"/>
    </row>
    <row r="22" spans="1:14" ht="15.75" x14ac:dyDescent="0.25">
      <c r="A22" s="84">
        <v>11</v>
      </c>
      <c r="B22" s="88" t="s">
        <v>47</v>
      </c>
      <c r="C22" s="8">
        <f>[3]Свод!$S$17</f>
        <v>8817.0999999999967</v>
      </c>
      <c r="D22" s="8">
        <f>[6]Свод!$I$17</f>
        <v>8885.1</v>
      </c>
      <c r="E22" s="82">
        <v>476</v>
      </c>
      <c r="F22" s="82">
        <v>503</v>
      </c>
      <c r="G22" s="8" t="s">
        <v>10</v>
      </c>
      <c r="H22" s="8" t="s">
        <v>10</v>
      </c>
      <c r="I22" s="8">
        <v>0</v>
      </c>
      <c r="J22" s="8">
        <v>0</v>
      </c>
      <c r="K22" s="8" t="s">
        <v>10</v>
      </c>
      <c r="L22" s="8" t="s">
        <v>10</v>
      </c>
      <c r="M22" s="83"/>
      <c r="N22" s="83"/>
    </row>
    <row r="23" spans="1:14" ht="15.75" x14ac:dyDescent="0.25">
      <c r="A23" s="84"/>
      <c r="B23" s="88" t="s">
        <v>62</v>
      </c>
      <c r="C23" s="8">
        <v>29.6</v>
      </c>
      <c r="D23" s="8">
        <f>[6]Свод!$I$19</f>
        <v>35.700000000000003</v>
      </c>
      <c r="E23" s="82" t="s">
        <v>18</v>
      </c>
      <c r="F23" s="82" t="s">
        <v>18</v>
      </c>
      <c r="G23" s="8" t="s">
        <v>10</v>
      </c>
      <c r="H23" s="8" t="s">
        <v>10</v>
      </c>
      <c r="I23" s="82" t="s">
        <v>18</v>
      </c>
      <c r="J23" s="82" t="s">
        <v>18</v>
      </c>
      <c r="K23" s="8" t="s">
        <v>10</v>
      </c>
      <c r="L23" s="8" t="s">
        <v>10</v>
      </c>
      <c r="M23" s="83"/>
      <c r="N23" s="83"/>
    </row>
    <row r="24" spans="1:14" ht="15.75" x14ac:dyDescent="0.25">
      <c r="A24" s="84">
        <v>12</v>
      </c>
      <c r="B24" s="88" t="s">
        <v>33</v>
      </c>
      <c r="C24" s="8">
        <f>[3]Свод!$S$19</f>
        <v>9250.7999999999993</v>
      </c>
      <c r="D24" s="8">
        <f>[6]Свод!$I$20</f>
        <v>9250.7999999999993</v>
      </c>
      <c r="E24" s="82">
        <v>334</v>
      </c>
      <c r="F24" s="82">
        <v>329</v>
      </c>
      <c r="G24" s="8" t="s">
        <v>10</v>
      </c>
      <c r="H24" s="8" t="s">
        <v>10</v>
      </c>
      <c r="I24" s="8">
        <v>9.4499999999999993</v>
      </c>
      <c r="J24" s="8">
        <v>19.47</v>
      </c>
      <c r="K24" s="8" t="s">
        <v>10</v>
      </c>
      <c r="L24" s="8" t="s">
        <v>10</v>
      </c>
      <c r="M24" s="83"/>
      <c r="N24" s="83"/>
    </row>
    <row r="25" spans="1:14" ht="15.75" x14ac:dyDescent="0.25">
      <c r="A25" s="84"/>
      <c r="B25" s="90" t="s">
        <v>37</v>
      </c>
      <c r="C25" s="91">
        <f>SUM(C11:C24)</f>
        <v>127079.10700000002</v>
      </c>
      <c r="D25" s="91">
        <f>SUM(D11:D24)</f>
        <v>129282.45</v>
      </c>
      <c r="E25" s="91">
        <f>SUM(E8:E24)</f>
        <v>216573.13261999996</v>
      </c>
      <c r="F25" s="91">
        <f>SUM(F8:F24)</f>
        <v>230645.64513999998</v>
      </c>
      <c r="G25" s="91">
        <f t="shared" ref="G25:L25" si="1">SUM(G7:G24)</f>
        <v>23767.11</v>
      </c>
      <c r="H25" s="91">
        <f t="shared" si="1"/>
        <v>26625.98</v>
      </c>
      <c r="I25" s="91">
        <f>SUM(I8:I24)</f>
        <v>60.17</v>
      </c>
      <c r="J25" s="91">
        <f>SUM(J8:J24)</f>
        <v>69.64</v>
      </c>
      <c r="K25" s="91">
        <f t="shared" si="1"/>
        <v>16112.28</v>
      </c>
      <c r="L25" s="91">
        <f t="shared" si="1"/>
        <v>16320.51</v>
      </c>
      <c r="M25" s="83"/>
      <c r="N25" s="83"/>
    </row>
    <row r="26" spans="1:14" ht="15.75" x14ac:dyDescent="0.25">
      <c r="A26" s="84">
        <v>13</v>
      </c>
      <c r="B26" s="88" t="s">
        <v>17</v>
      </c>
      <c r="C26" s="8">
        <f>[3]Свод!$S$20</f>
        <v>5464.92</v>
      </c>
      <c r="D26" s="8">
        <f>[3]Свод!$S$20</f>
        <v>5464.92</v>
      </c>
      <c r="E26" s="82">
        <v>15889</v>
      </c>
      <c r="F26" s="82">
        <v>15889</v>
      </c>
      <c r="G26" s="8" t="s">
        <v>10</v>
      </c>
      <c r="H26" s="8" t="s">
        <v>10</v>
      </c>
      <c r="I26" s="8">
        <v>0</v>
      </c>
      <c r="J26" s="8">
        <v>0</v>
      </c>
      <c r="K26" s="8" t="s">
        <v>10</v>
      </c>
      <c r="L26" s="8" t="s">
        <v>10</v>
      </c>
      <c r="M26" s="83"/>
      <c r="N26" s="83"/>
    </row>
    <row r="27" spans="1:14" ht="15.75" x14ac:dyDescent="0.25">
      <c r="A27" s="84">
        <v>14</v>
      </c>
      <c r="B27" s="88" t="s">
        <v>28</v>
      </c>
      <c r="C27" s="8">
        <f>[3]Свод!$S$21</f>
        <v>17029.100000000002</v>
      </c>
      <c r="D27" s="8">
        <f>[3]Свод!$S$21</f>
        <v>17029.100000000002</v>
      </c>
      <c r="E27" s="82">
        <v>7497</v>
      </c>
      <c r="F27" s="82">
        <v>7497</v>
      </c>
      <c r="G27" s="8" t="s">
        <v>10</v>
      </c>
      <c r="H27" s="8" t="s">
        <v>10</v>
      </c>
      <c r="I27" s="8">
        <v>0</v>
      </c>
      <c r="J27" s="8">
        <v>0</v>
      </c>
      <c r="K27" s="8" t="s">
        <v>10</v>
      </c>
      <c r="L27" s="8" t="s">
        <v>10</v>
      </c>
      <c r="M27" s="83"/>
      <c r="N27" s="83"/>
    </row>
    <row r="28" spans="1:14" ht="15.75" x14ac:dyDescent="0.25">
      <c r="A28" s="84">
        <v>15</v>
      </c>
      <c r="B28" s="88" t="s">
        <v>35</v>
      </c>
      <c r="C28" s="8">
        <f>[3]Свод!$S$23</f>
        <v>4156.6099999999997</v>
      </c>
      <c r="D28" s="8">
        <f>[3]Свод!$S$23</f>
        <v>4156.6099999999997</v>
      </c>
      <c r="E28" s="82" t="s">
        <v>23</v>
      </c>
      <c r="F28" s="82" t="s">
        <v>23</v>
      </c>
      <c r="G28" s="8" t="s">
        <v>10</v>
      </c>
      <c r="H28" s="8" t="s">
        <v>10</v>
      </c>
      <c r="I28" s="8" t="s">
        <v>26</v>
      </c>
      <c r="J28" s="8" t="s">
        <v>26</v>
      </c>
      <c r="K28" s="8" t="s">
        <v>10</v>
      </c>
      <c r="L28" s="8" t="s">
        <v>10</v>
      </c>
      <c r="M28" s="83"/>
      <c r="N28" s="83"/>
    </row>
    <row r="29" spans="1:14" ht="15.75" x14ac:dyDescent="0.25">
      <c r="A29" s="84">
        <v>16</v>
      </c>
      <c r="B29" s="88" t="s">
        <v>22</v>
      </c>
      <c r="C29" s="8">
        <f>[3]Свод!$S$24</f>
        <v>30846.329999999998</v>
      </c>
      <c r="D29" s="8">
        <f>[3]Свод!$S$24</f>
        <v>30846.329999999998</v>
      </c>
      <c r="E29" s="82" t="s">
        <v>23</v>
      </c>
      <c r="F29" s="82" t="s">
        <v>23</v>
      </c>
      <c r="G29" s="8" t="s">
        <v>10</v>
      </c>
      <c r="H29" s="8" t="s">
        <v>10</v>
      </c>
      <c r="I29" s="8">
        <v>131.88</v>
      </c>
      <c r="J29" s="8">
        <v>131.88</v>
      </c>
      <c r="K29" s="8" t="s">
        <v>10</v>
      </c>
      <c r="L29" s="8" t="s">
        <v>10</v>
      </c>
      <c r="M29" s="83"/>
      <c r="N29" s="83"/>
    </row>
    <row r="30" spans="1:14" ht="15.75" x14ac:dyDescent="0.25">
      <c r="A30" s="84">
        <v>17</v>
      </c>
      <c r="B30" s="88" t="s">
        <v>34</v>
      </c>
      <c r="C30" s="8">
        <f>[3]Свод!$S$25</f>
        <v>38062.04</v>
      </c>
      <c r="D30" s="8">
        <f>[3]Свод!$S$25</f>
        <v>38062.04</v>
      </c>
      <c r="E30" s="82" t="s">
        <v>23</v>
      </c>
      <c r="F30" s="82" t="s">
        <v>23</v>
      </c>
      <c r="G30" s="8" t="s">
        <v>10</v>
      </c>
      <c r="H30" s="8" t="s">
        <v>10</v>
      </c>
      <c r="I30" s="8" t="s">
        <v>26</v>
      </c>
      <c r="J30" s="8" t="s">
        <v>26</v>
      </c>
      <c r="K30" s="8" t="s">
        <v>10</v>
      </c>
      <c r="L30" s="8" t="s">
        <v>10</v>
      </c>
      <c r="M30" s="83"/>
      <c r="N30" s="83"/>
    </row>
    <row r="31" spans="1:14" ht="15.75" x14ac:dyDescent="0.25">
      <c r="A31" s="84">
        <v>18</v>
      </c>
      <c r="B31" s="88" t="s">
        <v>36</v>
      </c>
      <c r="C31" s="8">
        <f>[3]Свод!$S$26</f>
        <v>20182.28</v>
      </c>
      <c r="D31" s="8">
        <f>[3]Свод!$S$26</f>
        <v>20182.28</v>
      </c>
      <c r="E31" s="82" t="s">
        <v>23</v>
      </c>
      <c r="F31" s="82" t="s">
        <v>23</v>
      </c>
      <c r="G31" s="8" t="s">
        <v>10</v>
      </c>
      <c r="H31" s="8" t="s">
        <v>10</v>
      </c>
      <c r="I31" s="8" t="s">
        <v>18</v>
      </c>
      <c r="J31" s="8" t="s">
        <v>18</v>
      </c>
      <c r="K31" s="8" t="s">
        <v>10</v>
      </c>
      <c r="L31" s="8" t="s">
        <v>10</v>
      </c>
      <c r="M31" s="83"/>
      <c r="N31" s="83"/>
    </row>
    <row r="32" spans="1:14" ht="15.75" x14ac:dyDescent="0.25">
      <c r="A32" s="84"/>
      <c r="B32" s="90" t="s">
        <v>37</v>
      </c>
      <c r="C32" s="91">
        <f>SUM(C26:C31)</f>
        <v>115741.28</v>
      </c>
      <c r="D32" s="91">
        <f>SUM(D26:D31)</f>
        <v>115741.28</v>
      </c>
      <c r="E32" s="91">
        <f>SUM(E26:E31)</f>
        <v>23386</v>
      </c>
      <c r="F32" s="91">
        <f>SUM(F26:F31)</f>
        <v>23386</v>
      </c>
      <c r="G32" s="91">
        <f t="shared" ref="G32:L32" si="2">SUM(G26:G31)</f>
        <v>0</v>
      </c>
      <c r="H32" s="91">
        <f t="shared" si="2"/>
        <v>0</v>
      </c>
      <c r="I32" s="91">
        <f t="shared" ref="I32" si="3">SUM(I26:I31)</f>
        <v>131.88</v>
      </c>
      <c r="J32" s="91">
        <f t="shared" si="2"/>
        <v>131.88</v>
      </c>
      <c r="K32" s="91">
        <f t="shared" si="2"/>
        <v>0</v>
      </c>
      <c r="L32" s="91">
        <f t="shared" si="2"/>
        <v>0</v>
      </c>
      <c r="M32" s="83"/>
      <c r="N32" s="83"/>
    </row>
    <row r="33" spans="1:14" ht="15.75" x14ac:dyDescent="0.25">
      <c r="A33" s="78"/>
      <c r="B33" s="92"/>
      <c r="C33" s="93"/>
      <c r="D33" s="93"/>
      <c r="E33" s="93"/>
      <c r="F33" s="86"/>
      <c r="G33" s="93"/>
      <c r="H33" s="93"/>
      <c r="I33" s="93"/>
      <c r="J33" s="93"/>
      <c r="K33" s="93"/>
      <c r="L33" s="93"/>
      <c r="M33" s="86"/>
      <c r="N33" s="86"/>
    </row>
    <row r="34" spans="1:14" ht="15.75" x14ac:dyDescent="0.25">
      <c r="A34" s="78"/>
      <c r="B34" s="92" t="s">
        <v>38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4" ht="15.75" x14ac:dyDescent="0.25">
      <c r="A35" s="78"/>
      <c r="B35" s="62" t="s">
        <v>54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4" ht="15.75" x14ac:dyDescent="0.25">
      <c r="A36" s="78"/>
      <c r="B36" s="62" t="s">
        <v>55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4" ht="15.75" x14ac:dyDescent="0.25">
      <c r="A37" s="78"/>
      <c r="B37" s="62" t="s">
        <v>59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4" ht="15.75" x14ac:dyDescent="0.25">
      <c r="A38" s="78"/>
      <c r="B38" s="62" t="s">
        <v>56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4" ht="15.75" x14ac:dyDescent="0.25">
      <c r="A39" s="78"/>
      <c r="B39" s="62" t="s">
        <v>57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4" ht="15.75" x14ac:dyDescent="0.25">
      <c r="A40" s="78"/>
      <c r="B40" s="62" t="s">
        <v>58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86"/>
    </row>
    <row r="41" spans="1:14" ht="16.5" thickBot="1" x14ac:dyDescent="0.3">
      <c r="A41" s="78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4" ht="16.5" thickBot="1" x14ac:dyDescent="0.3">
      <c r="A42" s="78"/>
      <c r="B42" s="94" t="s">
        <v>46</v>
      </c>
      <c r="C42" s="95"/>
      <c r="D42" s="95"/>
      <c r="E42" s="95"/>
      <c r="F42" s="95"/>
      <c r="G42" s="93"/>
      <c r="H42" s="93"/>
      <c r="I42" s="93"/>
      <c r="J42" s="93"/>
      <c r="K42" s="93"/>
      <c r="L42" s="93"/>
    </row>
    <row r="43" spans="1:14" ht="75.75" customHeight="1" thickBot="1" x14ac:dyDescent="0.3">
      <c r="A43" s="78"/>
      <c r="B43" s="96" t="s">
        <v>39</v>
      </c>
      <c r="C43" s="93"/>
      <c r="D43" s="97" t="s">
        <v>45</v>
      </c>
      <c r="E43" s="98"/>
      <c r="F43" s="98"/>
      <c r="G43" s="99"/>
      <c r="H43" s="100"/>
      <c r="I43" s="101"/>
      <c r="J43" s="102"/>
      <c r="K43" s="93"/>
      <c r="L43" s="93"/>
    </row>
    <row r="44" spans="1:14" ht="15.75" x14ac:dyDescent="0.25">
      <c r="A44" s="78"/>
      <c r="B44" s="96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4" ht="15.75" x14ac:dyDescent="0.25">
      <c r="A45" s="78"/>
      <c r="B45" s="103" t="s">
        <v>40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4" s="104" customFormat="1" x14ac:dyDescent="0.25">
      <c r="B46" s="105" t="s">
        <v>41</v>
      </c>
      <c r="C46" s="106"/>
      <c r="D46" s="106"/>
      <c r="E46" s="106"/>
      <c r="F46" s="106"/>
      <c r="J46" s="107"/>
    </row>
    <row r="47" spans="1:14" x14ac:dyDescent="0.25">
      <c r="B47" s="103" t="s">
        <v>42</v>
      </c>
      <c r="D47" s="86"/>
      <c r="F47" s="86"/>
    </row>
    <row r="48" spans="1:14" x14ac:dyDescent="0.25">
      <c r="B48" s="103" t="s">
        <v>43</v>
      </c>
      <c r="F48" s="86"/>
    </row>
    <row r="49" spans="2:6" x14ac:dyDescent="0.25">
      <c r="B49" s="103" t="s">
        <v>44</v>
      </c>
    </row>
    <row r="50" spans="2:6" x14ac:dyDescent="0.25">
      <c r="B50" s="62" t="s">
        <v>49</v>
      </c>
    </row>
    <row r="51" spans="2:6" x14ac:dyDescent="0.25">
      <c r="B51" s="62" t="s">
        <v>50</v>
      </c>
      <c r="F51" s="86"/>
    </row>
    <row r="52" spans="2:6" x14ac:dyDescent="0.25">
      <c r="B52" s="62" t="s">
        <v>51</v>
      </c>
    </row>
    <row r="53" spans="2:6" x14ac:dyDescent="0.25">
      <c r="B53" s="62" t="s">
        <v>52</v>
      </c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hyperlinks>
    <hyperlink ref="B43" r:id="rId1"/>
  </hyperlinks>
  <pageMargins left="0.27" right="0" top="0" bottom="0" header="0.31496062992125984" footer="0.31496062992125984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01.01.2023</vt:lpstr>
      <vt:lpstr>01.02.2023</vt:lpstr>
      <vt:lpstr>'01.01.2023'!Область_печати</vt:lpstr>
      <vt:lpstr>'01.02.2023'!Область_печати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2022-03-09T11:17:30Z</cp:lastPrinted>
  <dcterms:created xsi:type="dcterms:W3CDTF">2020-02-25T12:04:31Z</dcterms:created>
  <dcterms:modified xsi:type="dcterms:W3CDTF">2023-03-10T10:17:37Z</dcterms:modified>
</cp:coreProperties>
</file>