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96" yWindow="720" windowWidth="9720" windowHeight="7320" activeTab="0"/>
  </bookViews>
  <sheets>
    <sheet name="Сводный за 2016 г." sheetId="1" r:id="rId1"/>
    <sheet name="свод.отч. за 1 кв 2016" sheetId="2" r:id="rId2"/>
    <sheet name="свод. отчет за1-2 кв. 2016" sheetId="3" r:id="rId3"/>
    <sheet name="свод за 3 кв. 2016" sheetId="4" r:id="rId4"/>
    <sheet name="Молодежь" sheetId="5" r:id="rId5"/>
    <sheet name="Создание условий для экон.разви" sheetId="6" r:id="rId6"/>
    <sheet name="Доступное и комфортное" sheetId="7" r:id="rId7"/>
    <sheet name="Энергоэффективность" sheetId="8" r:id="rId8"/>
    <sheet name="Транспортная система" sheetId="9" r:id="rId9"/>
    <sheet name="Благоустройство" sheetId="10" r:id="rId10"/>
    <sheet name="Финансы" sheetId="11" r:id="rId11"/>
    <sheet name="Местное самоуправление" sheetId="12" r:id="rId12"/>
    <sheet name="Управление городским хозяйством" sheetId="13" r:id="rId13"/>
    <sheet name="Поддержка общ. инициатив" sheetId="14" r:id="rId14"/>
  </sheets>
  <externalReferences>
    <externalReference r:id="rId17"/>
  </externalReferences>
  <definedNames>
    <definedName name="_xlnm.Print_Area" localSheetId="0">'Сводный за 2016 г.'!$A$1:$X$35</definedName>
    <definedName name="_xlnm.Print_Area" localSheetId="8">'Транспортная система'!$A$1:$R$39</definedName>
  </definedNames>
  <calcPr fullCalcOnLoad="1" refMode="R1C1"/>
</workbook>
</file>

<file path=xl/sharedStrings.xml><?xml version="1.0" encoding="utf-8"?>
<sst xmlns="http://schemas.openxmlformats.org/spreadsheetml/2006/main" count="789" uniqueCount="334">
  <si>
    <t>1.3.</t>
  </si>
  <si>
    <t>1.4.</t>
  </si>
  <si>
    <t>1.5.</t>
  </si>
  <si>
    <t>1.2.</t>
  </si>
  <si>
    <t>2.1.</t>
  </si>
  <si>
    <t>№ п/п</t>
  </si>
  <si>
    <t>6</t>
  </si>
  <si>
    <t>8</t>
  </si>
  <si>
    <t>1.1.</t>
  </si>
  <si>
    <t>3.1.</t>
  </si>
  <si>
    <t>4.1.</t>
  </si>
  <si>
    <t>4.2.</t>
  </si>
  <si>
    <t>4.3.</t>
  </si>
  <si>
    <t>№ 
п/п</t>
  </si>
  <si>
    <t>тыс.руб.</t>
  </si>
  <si>
    <t>Всего</t>
  </si>
  <si>
    <t>федеральный бюджет</t>
  </si>
  <si>
    <t>внебюджетные источники</t>
  </si>
  <si>
    <t>в тыс. рублей</t>
  </si>
  <si>
    <t xml:space="preserve">Всего </t>
  </si>
  <si>
    <t>в том числе по источникам</t>
  </si>
  <si>
    <t>Кассовые расходы</t>
  </si>
  <si>
    <t>%</t>
  </si>
  <si>
    <t>окружной бюджет</t>
  </si>
  <si>
    <t xml:space="preserve">Фед. Бюджет </t>
  </si>
  <si>
    <t xml:space="preserve">Внебюджетные источники </t>
  </si>
  <si>
    <t>Внебюджетные источники</t>
  </si>
  <si>
    <t>СВОДНЫЙ ОТЧЕТ</t>
  </si>
  <si>
    <t xml:space="preserve">об исполнении муниципальных программ МО "Городской округ "Город Нарьян-Мар" </t>
  </si>
  <si>
    <t>в том числе подпрограммы:</t>
  </si>
  <si>
    <t>городской  бюджет</t>
  </si>
  <si>
    <t xml:space="preserve">Отчет </t>
  </si>
  <si>
    <t>(заполняется ежеквартально нарастающим итогом с начала года)</t>
  </si>
  <si>
    <t>тыс. рублей</t>
  </si>
  <si>
    <t>№</t>
  </si>
  <si>
    <t>Наименование мероприятий</t>
  </si>
  <si>
    <t>Объем финансирования Программы (за отчетный период)</t>
  </si>
  <si>
    <t>местный бюджет</t>
  </si>
  <si>
    <t>Подпрограмма "Обеспечение населения города Нарьян-Мара чистой водой"</t>
  </si>
  <si>
    <t>Подпрограмма" Переселение граждан из жилищного фонда, признанного непригодным для проживания и/или        с высоким уровнем износа".</t>
  </si>
  <si>
    <t>Подпрограмма "Обеспечение земельных участков коммунальной и транспортной инфраструктурой в целях жилищного строительства"</t>
  </si>
  <si>
    <t>Обеспечение долгосрочной сбалансированности городского бюджета, повышение эффективности бюджетных расходов</t>
  </si>
  <si>
    <t>Управление муниципальным долгом</t>
  </si>
  <si>
    <t>Финансы</t>
  </si>
  <si>
    <t>Благоустройство</t>
  </si>
  <si>
    <t>Развитие транспортной системы</t>
  </si>
  <si>
    <t>Энергоэффективность  и развитие энергетики</t>
  </si>
  <si>
    <t>Обеспечение населения города Нарьян-Мара чистой водой</t>
  </si>
  <si>
    <t>Переселение граждан из жилищного фонда, признанного непригодным для проживания, и/или с высоким уровнем износа</t>
  </si>
  <si>
    <t>Обеспечение земельных участков коммунальной и транспортной инфраструктурой в целях жилищного строительства</t>
  </si>
  <si>
    <t>Обеспечение доступным и комфортным жильем коммунальными услугами</t>
  </si>
  <si>
    <t>Молодежь</t>
  </si>
  <si>
    <t>ИТОГО по программам</t>
  </si>
  <si>
    <t xml:space="preserve">ОТЧЁТ </t>
  </si>
  <si>
    <t xml:space="preserve">об исполнении мероприятий муниципальной программы МО "Городской округ "Город Нарьян-Мар" </t>
  </si>
  <si>
    <t>Объем финансирования муниципальной программы (за отчетный период)</t>
  </si>
  <si>
    <t>городской бюджет</t>
  </si>
  <si>
    <t>Предоставление субсидий субъектам малого и среднего предпринимательства на возмещение части затрат по приобретению имущества</t>
  </si>
  <si>
    <t>Субсидирование части затрат на подготовку кадров субъектам малого и среднего предпринимательства</t>
  </si>
  <si>
    <t>Размещение в средствах массовой информации публикаций, рекламно-информационных материалов о проблемах, достижениях и перспективах развития малого и среднего предпринимательства</t>
  </si>
  <si>
    <t>Проведение конкурса на лучшее новогоднее оформление объектов торговли и общественного питания</t>
  </si>
  <si>
    <t>Проведение конкурса –"Лучший предприниматель  года"</t>
  </si>
  <si>
    <t>Итого по программе</t>
  </si>
  <si>
    <t>Исполнение</t>
  </si>
  <si>
    <t>Наименование мероприятия</t>
  </si>
  <si>
    <t>12.1</t>
  </si>
  <si>
    <t>12.2</t>
  </si>
  <si>
    <t>исп. Кмить И.М. 4-99-74</t>
  </si>
  <si>
    <t>% вып. от годового плана</t>
  </si>
  <si>
    <t>% вып. от кварт. плана</t>
  </si>
  <si>
    <t xml:space="preserve">Субсидия на возмещение части затрат по коммунальным услугам субъектам малого и среднего предпринимательства оказывающим персональные услуги, ремонт бытовых изделий и предметов личного пользования   </t>
  </si>
  <si>
    <t>Субсидия по возмещению части затрат субъектам малого и среднего предпринимательства за аренду помещений, оказывающим услуги по ремонту бытовых изделий и предметов личного пользования</t>
  </si>
  <si>
    <t xml:space="preserve">  муниципальной программы муниципального</t>
  </si>
  <si>
    <t>образования "Городской округ "Город Нарьян-Мар"</t>
  </si>
  <si>
    <t>(наименование муниципальной программы)</t>
  </si>
  <si>
    <t>в тыс.рублей</t>
  </si>
  <si>
    <t>подпрограмма "Обеспечение долгосрочной сбалансированности городского бюджета, повышение эффективности"</t>
  </si>
  <si>
    <t>1.1. Проведение ежеквартальных заседаний комиссии по доходам МО "Городской округ "Город Нарьян-Мар"</t>
  </si>
  <si>
    <t>1.2. Обеспечение реализации Плана мероприятий по увеличению доходов в бюджет МО "Городской округ "Город Нарьян-Мар"</t>
  </si>
  <si>
    <t>1.3. Проведение ежеквартального мониторинга недоимки по налоговым и неналоговым доходам в городской бюджет с целью недопущения её роста</t>
  </si>
  <si>
    <t>1.4. Проведение ежегодной оценки эффективности предоставляемых (планируемых к предоставлению) налоговых льгот и ставок по местным налогам</t>
  </si>
  <si>
    <t>1.5.Соблюдение установленного ограничения по уровню дефицита городского бюджета и обеспечение его оптимального уровня для исполнения городского бюджета</t>
  </si>
  <si>
    <t>подпрограмма "Управление муниципальным долгом"</t>
  </si>
  <si>
    <t xml:space="preserve"> Реконструкция II-й очереди канализационных очистных сооружений в г. Нарьян-Маре</t>
  </si>
  <si>
    <t xml:space="preserve">  Перевод на полное благоустройство жилых домов в п. Новый в г.Нарьян-Маре</t>
  </si>
  <si>
    <t>Строительство очистных сооружений в п. Качгорт г. Нарьян-Мара</t>
  </si>
  <si>
    <t>Строительство автомобильных дорог для обеспечения транспортной инфраструктурой территории строительства многоквартирных домов по ул. Авиаторов в г. Нарьян-Маре</t>
  </si>
  <si>
    <t>Обеспечение транспортной инфраструктурой территории индивидуальной жилой застройки "Старый аэропорт" в г. Нарьян-Маре</t>
  </si>
  <si>
    <t>Итого</t>
  </si>
  <si>
    <t>Отчёт об исполнении мероприятий</t>
  </si>
  <si>
    <t>"Финансы"</t>
  </si>
  <si>
    <t>1. Обеспечение долгосрочной сбалансированности городского бюджета</t>
  </si>
  <si>
    <t>2. Повышение эффективности бюджетных расходов городского бюджета</t>
  </si>
  <si>
    <t>2.1. Аналитическое распределение расходов городского бюджета по муниципальным программам МО "Городской округ "Город Нарьян-Мар"</t>
  </si>
  <si>
    <t>2.2. Формирование городского бюджета на основе программно-целевого принципа</t>
  </si>
  <si>
    <t>2.3. Планирование бюджетных ассигнований на оказание муниципальных услуг (выполнение работ) в соответствии с муниципальным заданием</t>
  </si>
  <si>
    <t>2.4. Проведение оценки качества управления финансами главных распорядителей средств городского бюджета и формирование рейтинга</t>
  </si>
  <si>
    <t>1. Обслуживание муниципального долга</t>
  </si>
  <si>
    <t>1.1. Мониторинг состояния объёма муниципального долга и расходов на его обслуживание на предмет соответствия ограничениям, установленным Бюджетным кодексом Российской Федерации</t>
  </si>
  <si>
    <t>1.2. Ведение долговой книги МО "Городской округ "Город Нарьян-Мар"</t>
  </si>
  <si>
    <t>1.3. Расчёт расходов на исполнение долговых обязательств</t>
  </si>
  <si>
    <t>1.4. Соблюдение сроков исполнения обязательств по обслуживанию муниципального долга</t>
  </si>
  <si>
    <t>1.5. Разработка программы муниципальных заимствований</t>
  </si>
  <si>
    <t>1.6. Подготовка документов для привлечения кредитов</t>
  </si>
  <si>
    <t>Отчет</t>
  </si>
  <si>
    <t>Всего по Программе</t>
  </si>
  <si>
    <t>* - причины невыполнения мероприятий должны быть представлены в виде пояснительной записки к настоящей таблице.</t>
  </si>
  <si>
    <t>Приобретение техники в лизинг</t>
  </si>
  <si>
    <t>Приобретение детских игровых и спортивных площадок</t>
  </si>
  <si>
    <t>о выполнении мероприятий Муниципальной программы  муниципального образования "Городской округ "Город Нарьян-Мар" "Развитие транспортной системы"</t>
  </si>
  <si>
    <t>Строительство мостового перехода через р. Городецкая на автомобильной дороге к полигону твёрдых бытовых отходов в г. Нарьян-Маре, разработка проектной документации</t>
  </si>
  <si>
    <t>Реконструкция автомобильной дороги Морпорт - примыкание к федеральной дороге в г. Нарьян-Маре</t>
  </si>
  <si>
    <t>Строительство автомобильной дороги ул. Полярная - ул. Рыбников в г. Нарьян-Маре</t>
  </si>
  <si>
    <t>Строительство автомобильной дороги ул. Рыбников с подъездом к ЦОС в г. Нарьян-Маре Ненецкого автономного округа</t>
  </si>
  <si>
    <t>Приобретение печей для бани № 2</t>
  </si>
  <si>
    <t>за 1 квартал 2016 года</t>
  </si>
  <si>
    <t xml:space="preserve">Поддержка общественных инициатив
</t>
  </si>
  <si>
    <t>Управление городским хозяйством</t>
  </si>
  <si>
    <t>Местное самоуправление</t>
  </si>
  <si>
    <t>План 
на  2016 год</t>
  </si>
  <si>
    <t>План 
на 1 квартал 2016 года</t>
  </si>
  <si>
    <t>Кассовые расходы за 1 квартал 2016 года</t>
  </si>
  <si>
    <t>% 
к плану за 1 квартал 2016</t>
  </si>
  <si>
    <t>План 
на 1квартал 2016 года</t>
  </si>
  <si>
    <t>Наименование муниципальной программы</t>
  </si>
  <si>
    <t xml:space="preserve">Объем финансирования муниципальной программы, тыс. рублей </t>
  </si>
  <si>
    <t>План 
на  
2016 год</t>
  </si>
  <si>
    <t>План                на 1 квартал 2016 года</t>
  </si>
  <si>
    <t>Расходы на обеспечение деятельности  Администрации муниципального образования  "Городской округ "Город Нарьян-Мар"</t>
  </si>
  <si>
    <t>Расходы на обеспечение деятельности  Управления строительства, ЖКХ и ГД Администрации муниципального образования  "Городской округ "Город Нарьян-Мар"</t>
  </si>
  <si>
    <t>Расходы на обеспечение деятельности Управления финансов Администрации МО "Городской округ "Город Нарьян-Мар"</t>
  </si>
  <si>
    <t>Расходы на обеспечение деятельности Управления образования, молодежной политики и спорта Администрации МО "Городской округ "Город Нарьян-Мар"</t>
  </si>
  <si>
    <t>Расходы, связанные с передачей полномочий в сфере образования</t>
  </si>
  <si>
    <t>Расходы на обеспечение деятельности подведомственного казенного учреждения</t>
  </si>
  <si>
    <t>Мероприятия в сфере гражданской обороны и чрезвычайных ситуаций</t>
  </si>
  <si>
    <t>Мероприятия в сфере обеспечения общественного порядка, профилактики терроризма, экстремизма, противодействия коррупции</t>
  </si>
  <si>
    <t>Мероприятия по землеустройству и землепользованию</t>
  </si>
  <si>
    <t>Оценка недвижимости, признание прав и регулирование отношений по государственной и муниципальной собственности</t>
  </si>
  <si>
    <t xml:space="preserve">Участие муниципального образования "Городской округ "Город Нарьян-Мар"                        в деятельности Союзов и Ассоциаций муниципальных образований  </t>
  </si>
  <si>
    <t xml:space="preserve">Обеспечение проведения праздничных и официальных мероприятий </t>
  </si>
  <si>
    <t>Мероприятия, направленные на информирование населения о деятельности органов местного самоуправления</t>
  </si>
  <si>
    <t>Издание официального бюллетеня МО "Городской округ "Город Нарьян-Мар"                  "Наш город"</t>
  </si>
  <si>
    <t>Выплата доплат к пенсиям муниципальных служащих муниципального образования "Городской округ "Город Нарьян-Мар"</t>
  </si>
  <si>
    <t>Единовременная денежная выплата гражданам, которые награждаются Почетной грамотой МО "Городской округ "Город Нарьян-Мар"</t>
  </si>
  <si>
    <t>Единовременная денежная выплата гражданам, которым присваивается звание "Ветеран города Нарьян-Мара"</t>
  </si>
  <si>
    <t>Выплаты гражданам, которым присвоено звание "Почетный гражданин города Нарьян-Мара"</t>
  </si>
  <si>
    <t>Единовременная выплата гражданам, награжденным знаком отличия "За заслуги перед городом Нарьян-Маром"</t>
  </si>
  <si>
    <t>Подписка на общественно-политическую газету Ненецкого автономного округа "Няръяна-Вындер" лицам, имеющим право на бесплатную подписку</t>
  </si>
  <si>
    <t>Жилищные компенсационные выплаты по оплате процентов за пользование кредитом на приобретение (строительство) жилья</t>
  </si>
  <si>
    <t>Осуществление отдельных государственных полномочий Ненецкого автономного округа в сфере административных правонарушений</t>
  </si>
  <si>
    <t>Осуществление отдельных государственных полномочий Ненецкого автономного округа в сфере деятельности по профилактике безнадзорности и правонарушений несовершеннолетних</t>
  </si>
  <si>
    <t>Осуществление государственного полномочия Ненецкого автономного округа в по предоставлению единовременной выплаты пенсионерам на капитальный ремонт находящегося в их собственности жилого помещения</t>
  </si>
  <si>
    <t xml:space="preserve">Предоставление ТОС на конкурсной основе грантов на реализацию социально-значимых проектов </t>
  </si>
  <si>
    <t>Материальное поощрение председателей  ТОС, работающих на общественных началах</t>
  </si>
  <si>
    <t>Возмещение затрат на приобретение имущества территориальными общественными самоуправлениями.</t>
  </si>
  <si>
    <t>Возмещение затрат на арендную плату за аренду нежилых помещений территориальными общественными  самоуправлениями.</t>
  </si>
  <si>
    <t>Организация проведения обучающих семинаров для специалистов органов местного самоуправления по взаимодействию с ТОС, председателей и активистов ТОС</t>
  </si>
  <si>
    <t>Организация и проведение конкурса "Лучший ТОС".</t>
  </si>
  <si>
    <t>финансируемых с участием средств окружного бюджета в 2016 году</t>
  </si>
  <si>
    <t>план на 2016 год</t>
  </si>
  <si>
    <t>1.</t>
  </si>
  <si>
    <t>Разработка проектной документации по строительству (реконструкции) автомобильных дорог и искусственных сооружений на них, включая проектные работы, решение вопросов в области землепользования</t>
  </si>
  <si>
    <t>2.</t>
  </si>
  <si>
    <t>Осуществление мероприятий по реконструкции автомобильных дорог</t>
  </si>
  <si>
    <t>3.</t>
  </si>
  <si>
    <t>Осуществление мероприятий по строительству автомобильных дорог</t>
  </si>
  <si>
    <t>3.2.</t>
  </si>
  <si>
    <t>4.</t>
  </si>
  <si>
    <t>Обеспечение условий для приведения улично-дорожной сети и транспортной инфраструктуры города в соответствие со стандартами качества и требованиям безопасной эксплуатации</t>
  </si>
  <si>
    <t>Приобретение здания гаража с земельным участком</t>
  </si>
  <si>
    <t>Приобретение техники</t>
  </si>
  <si>
    <t>5.</t>
  </si>
  <si>
    <t>Организация капитального ремонта, ремонта и содержания закрепленных автомобильных дорог общего пользования и искусственных сооружений в их составе</t>
  </si>
  <si>
    <t>6.</t>
  </si>
  <si>
    <t>Субсидии для частной компенсации недополученных доходов, возникающих в связи с оказанием услуг по пассажирским перевозкам автомобильным транспортом на территории МО "Городской округ "Город Нарьян-Мар" по регулируемым тарифам</t>
  </si>
  <si>
    <t>План на 2016 год</t>
  </si>
  <si>
    <t xml:space="preserve">Субсидии бюджетным учреждениям на финансовое обеспечение выполнения муниципального задания на оказание муниципальных услуг (выполнение работ) </t>
  </si>
  <si>
    <t>Уборка территории и аналогичная деятельность</t>
  </si>
  <si>
    <t>1.1.1.</t>
  </si>
  <si>
    <t>Санитарное содержание территории спортивно-игровых площадок</t>
  </si>
  <si>
    <t>1.1.2.</t>
  </si>
  <si>
    <t>Санитарное содержание территории пешеходной зоны</t>
  </si>
  <si>
    <t>1.1.3.</t>
  </si>
  <si>
    <t>Содержание муниципальных контейнерных площадок</t>
  </si>
  <si>
    <t>1.1.4.</t>
  </si>
  <si>
    <t>Содержание и ликвидация помойниц</t>
  </si>
  <si>
    <t>1.1.5.</t>
  </si>
  <si>
    <t>Ликвидация несанкционированных свалок</t>
  </si>
  <si>
    <t>1.1.6.</t>
  </si>
  <si>
    <t>Организация освещения улиц</t>
  </si>
  <si>
    <t>Организация и содержание мест захоронения</t>
  </si>
  <si>
    <t>Организация ритуальных услуг и содержание мест захоронения</t>
  </si>
  <si>
    <t>Организация благоустройства и озеленения</t>
  </si>
  <si>
    <t>Субсидии бюджетным учреждениям на приобретение основных средств</t>
  </si>
  <si>
    <t>2.2.</t>
  </si>
  <si>
    <t>Обеспечение организации рациональной системы сбора, хранения, регулярного вывоза отходов и уборки городской территории</t>
  </si>
  <si>
    <t>Полигон твердых бытовых отходов с рекультивацией существующей свалки, с корректировкой ПСД</t>
  </si>
  <si>
    <t>3.3.</t>
  </si>
  <si>
    <t xml:space="preserve">Подпрограмма   "Обеспечение населения города Нарьян-Мара доступными жилищно-коммунальными и бытовыми услугами" </t>
  </si>
  <si>
    <t>Субсидии на компенсацию выпадающих доходов при оказании населению услуг общественных бань</t>
  </si>
  <si>
    <t>Субсидии на компенсацию расходов, связанных с водоотведением в части размещения сточных вод из септиков и выгребных ям</t>
  </si>
  <si>
    <t>Субсидии на организацию в границах поселений вывоза стоков из септиков и выгребных ям</t>
  </si>
  <si>
    <t>Содержание муниципального имущества</t>
  </si>
  <si>
    <t>Расходы на содержание жилого фонда и иного имущества</t>
  </si>
  <si>
    <t>Расходы на ремонт муниципальных квартир</t>
  </si>
  <si>
    <t>Взносы на капитальный ремонт</t>
  </si>
  <si>
    <t>Устройство ограждения тротуаров</t>
  </si>
  <si>
    <t>Расходы на обеспечение деятельности МКУ "УГХ г. Нарьян-Мара"</t>
  </si>
  <si>
    <t>Расходы на содержание имущества, находящегося в оперативном управлении, и материально-техническое обеспечение деятельности МКУ "УГХ г. Нарьян-Мара"</t>
  </si>
  <si>
    <t>Мероприятия по  энергосбережению в организациях с участием муниципального образования и повышению энергетической эффективности этих организаций</t>
  </si>
  <si>
    <t>в том числе:</t>
  </si>
  <si>
    <t>Приобретение оборудования для проведения городских ярмарочно-выставочных мероприятий</t>
  </si>
  <si>
    <t>3.1</t>
  </si>
  <si>
    <t>3.2</t>
  </si>
  <si>
    <t>3.3</t>
  </si>
  <si>
    <t>3.4</t>
  </si>
  <si>
    <t>Обеспечение населения города Нарьян-Мара доступными жилищно-коммунальными и бытовыми услугами</t>
  </si>
  <si>
    <t>Отчет об исполнении мероприятий, предусмотренных в рамках</t>
  </si>
  <si>
    <t>Гл</t>
  </si>
  <si>
    <t>ЦСР</t>
  </si>
  <si>
    <t>Вр</t>
  </si>
  <si>
    <t>Код меропр</t>
  </si>
  <si>
    <t>Утверждено решением 346-р</t>
  </si>
  <si>
    <t>Сумма изменений (руб.)</t>
  </si>
  <si>
    <t>Утверждено решением 370-р от 22.03.2012</t>
  </si>
  <si>
    <t>ЛБО на 2016 год</t>
  </si>
  <si>
    <t>% исполнения</t>
  </si>
  <si>
    <t xml:space="preserve">Причины неосвоения бюджетных средств </t>
  </si>
  <si>
    <t xml:space="preserve">ЗА СЧЕТ СРЕДСТВ 2016 ГОДА </t>
  </si>
  <si>
    <t>х</t>
  </si>
  <si>
    <t>средства городского бюджета</t>
  </si>
  <si>
    <t>в том числе по мероприятиям</t>
  </si>
  <si>
    <t>Формирование системы продвижения инициативной и  талантливой молодежи</t>
  </si>
  <si>
    <t>Вовлечение молодежи в социальную практику</t>
  </si>
  <si>
    <t>Обеспечение эффективной социализации молодежи, находящейся в трудной жизненной ситуации</t>
  </si>
  <si>
    <t>Проекты Российского союза молодежи</t>
  </si>
  <si>
    <t>Общегородские мероприятия</t>
  </si>
  <si>
    <t>Военно-патриотическое воспитание молодежи</t>
  </si>
  <si>
    <t>7.</t>
  </si>
  <si>
    <t>Формирование здорового образа жизни, профилактика асоциальных проявлений в молодежной среде, организация отдыха и оздоровления молодежи</t>
  </si>
  <si>
    <t>Начальник отдела организационной работы и общественных связей</t>
  </si>
  <si>
    <t xml:space="preserve">Максимова А.А. </t>
  </si>
  <si>
    <t>Предоставление на конкурсной основе грантов на реализацию проектов социально ориентированных некоммерческих организаций</t>
  </si>
  <si>
    <t xml:space="preserve">Поддержка инициатив общественных  объединений, без образования юридического лица   </t>
  </si>
  <si>
    <t>Предоставление на конкурсной основе грантов на проведение обучающих курсов и семинаров для участников программы</t>
  </si>
  <si>
    <t>Проведен конкурс по предоставлению грантов на проведение обучающих курсов и семинаров (Протокол 1-И от 20.02.16, п/п 411040 от 16.03.16, 411028 от 16.03.16, 411039 от 16.03.16)</t>
  </si>
  <si>
    <t xml:space="preserve">Проведение ежегодных конкурсов на лучший социальный проект </t>
  </si>
  <si>
    <t>Создание условий для экономического развития</t>
  </si>
  <si>
    <t>Объем финансирования Программы 
(за отчетный период), тыс. рублей</t>
  </si>
  <si>
    <t>Кассовые расходы за               1-2  квартал 2016 года</t>
  </si>
  <si>
    <t>% 
к плану за 1-2  квартал 2016</t>
  </si>
  <si>
    <t>План 
на 1-2 квартал 2016 года</t>
  </si>
  <si>
    <t>за 1-2 квартал 2016 года</t>
  </si>
  <si>
    <t>План 
на 1-2 квартал
 2016 года</t>
  </si>
  <si>
    <t xml:space="preserve">Энергосбережение и энергоэффективность  </t>
  </si>
  <si>
    <t xml:space="preserve">   "Местное самоуправление"  </t>
  </si>
  <si>
    <t xml:space="preserve">Содержание и ремонт пожарных водоемов. Обустройство мест забора воды на открытых водоемах </t>
  </si>
  <si>
    <t xml:space="preserve">Исполнение судебных актов Российской Федерации  и мировых соглашений по возмещению вреда, причиненного в результате незаконных действий (бездействий)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 </t>
  </si>
  <si>
    <t>Строительство школы № 3 на 700 мест по ул. Авиаторов в г. Нарьян-Маре, разработка проектной документации</t>
  </si>
  <si>
    <t>Субсидии по содержанию мест захоронения участников Великой Отечественной войны, ветеранов боевых действий, участников локальных войн и вооруженных конфликтов</t>
  </si>
  <si>
    <r>
      <t xml:space="preserve">о выполнении мероприятий муниципальной программы муниципального образования "Городской округ "Город Нарьян-Мар"                                </t>
    </r>
    <r>
      <rPr>
        <b/>
        <sz val="14"/>
        <color indexed="8"/>
        <rFont val="Times New Roman"/>
        <family val="1"/>
      </rPr>
      <t xml:space="preserve">"Энергосбережение и энергоэффективность" </t>
    </r>
  </si>
  <si>
    <t>Субсидии на организацию в границах поселения электро-, тепло-, газо- и водоснабжения населения, водоотведения в части подготовки объектов коммунальной инфраструктуры к осенне-зимнему периоду</t>
  </si>
  <si>
    <r>
      <t xml:space="preserve">о выполнении мероприятий муниципальной программы муниципального образования "Городской округ "Город Нарьян-Мар"
</t>
    </r>
    <r>
      <rPr>
        <b/>
        <sz val="14"/>
        <color indexed="8"/>
        <rFont val="Times New Roman"/>
        <family val="1"/>
      </rPr>
      <t>"Обеспечение доступным и комфортным жильем и коммунальными услугами населения города"</t>
    </r>
  </si>
  <si>
    <t>Строительство блочных локальных очистных сооружений (БЛОС) по ул. Бондарная в г.Нарьян-Маре</t>
  </si>
  <si>
    <t>Укрепление береговой линии территории застройки в районе ул. Авиаторов в г.Нарьян-Маре, строительство</t>
  </si>
  <si>
    <t>о выполнении мероприятий Муниципальной программы  муниципального образования "Городской округ "Город Нарьян-Мар" "Управление городским хозяйством"</t>
  </si>
  <si>
    <t>по состоянию на 01 июля 2016 года</t>
  </si>
  <si>
    <t>план на 1 полугодие 2016 года</t>
  </si>
  <si>
    <t>кассовые расходы на 1 полугодие 2016 года</t>
  </si>
  <si>
    <t>Субсидии местным бюджетам на софинансирование расходных обязательств по осуществлению дорожной деятельности</t>
  </si>
  <si>
    <t>исп. Кмить И.М. 4-23-13</t>
  </si>
  <si>
    <t xml:space="preserve">МП  "Молодежь" </t>
  </si>
  <si>
    <t>Исполнено. Проведен семинар "Школа лидера", для участников мероприятия день молодежного самоуправления в администрации города Нарьян-Мара</t>
  </si>
  <si>
    <t>Начальник управления экономического и инвестиционного развития                        Адмистрации МО "Городской округ "Город Нарьян-Мар"</t>
  </si>
  <si>
    <t>Е.А.Сочнева</t>
  </si>
  <si>
    <t xml:space="preserve">в том числе по источникам финансирования </t>
  </si>
  <si>
    <t>Наименование 
муниципальной программы</t>
  </si>
  <si>
    <t>Выкуп жилых помещений собственников в соответствии со ст. 32 Жилищного кодекса РФ</t>
  </si>
  <si>
    <t>за 1-3 квартал 2016 года</t>
  </si>
  <si>
    <t>План 
на 1-3 квартал
 2016 года</t>
  </si>
  <si>
    <t>Кассовые расходы за               1-3  квартал 2016 года</t>
  </si>
  <si>
    <t>% 
к плану за 1-3  квартал 2016</t>
  </si>
  <si>
    <t>План 
на 1-3 квартал 2016 года</t>
  </si>
  <si>
    <t>Обеспечение доступным и комфортным жильем коммунальными и бытовыми услугами населения города</t>
  </si>
  <si>
    <t xml:space="preserve">Объем финансирования муниципальной программы </t>
  </si>
  <si>
    <t>за 2016 года</t>
  </si>
  <si>
    <t>Кассовые расходы за               2016 года</t>
  </si>
  <si>
    <t>% 
к плану за 2016</t>
  </si>
  <si>
    <t>План 
на  2016 года</t>
  </si>
  <si>
    <t>План 
на 2016 года</t>
  </si>
  <si>
    <t>исп. Оленицкая В.С. 4-23-13</t>
  </si>
  <si>
    <t xml:space="preserve"> "Создание условий для экономического развития" за 2016 год</t>
  </si>
  <si>
    <t>% выполнения</t>
  </si>
  <si>
    <t>План                на  2016 год</t>
  </si>
  <si>
    <t>Начальник отдела инвестиций и предпринимательства 
управления экономического и инвестиционного развития                        Адмистрации МО "Городской округ "Город Нарьян-Мар"</t>
  </si>
  <si>
    <t>В.С.Оленицкая</t>
  </si>
  <si>
    <t>План на    2016 года</t>
  </si>
  <si>
    <t>Кассовые расходы  за 2016 года</t>
  </si>
  <si>
    <t>за  2016 года</t>
  </si>
  <si>
    <t>План                на  2016 года</t>
  </si>
  <si>
    <t>Начальник отдела инвестиций и предпринимательства 
управления экономического и инвестиционного развития 
Адмистрации МО "Городской округ "Город Нарьян-Мар"</t>
  </si>
  <si>
    <t>по состоянию на  2016 года</t>
  </si>
  <si>
    <t>план на  2016 года</t>
  </si>
  <si>
    <t>кассовые расходы за  2016 года</t>
  </si>
  <si>
    <t>муниципальной программы муниципального образования "Городской округ "Город Нарьян-Мар" "Поддержка общественных инициатив"</t>
  </si>
  <si>
    <t>по состоянию на 01.11.2016</t>
  </si>
  <si>
    <t xml:space="preserve">ЛБО за 10 мес 2016 год </t>
  </si>
  <si>
    <t>Кассовое исполнение на 01.11.2016</t>
  </si>
  <si>
    <t>Проведен конкурс по предоставлению грантов на реализацию социально значимых проектов социально ориентированных некоммерческих организаций. Подано 6 заявок. Общая сумма предоставленных грантов составила 839,9 тыс.руб.:  РМОО «Юношеский морской центр имени адмирала С.О. Макарова «Северный морской путь» - 130 000 рублей;
- РООО "Союз женщин России" НАО - 150 000 рублей;
- МОО «Сообщество Сахалин» - 150 000 рублей;
- РОО детского, молодежного и семейного досуга «Нарьян-Мир» - 147 370 рублей;
- РОО "Круглый стол детских и молодежных объединений Ненецкого АО" – 112 580 рублей;
- МОО «Федерация современного танцевального спорта г. Нарьян-Мара» - 150 000 рублей.  После проведения оплаты процент освоения составит 93,3%.</t>
  </si>
  <si>
    <t>Положение о поддержке общественных инициатив  утверждено постановлением администрации города от 12.10.2016 № 1080. Заявлений не поступало. Ожидаемое поступление трех заявлений до конца года. Возможный процент освоения -18 %</t>
  </si>
  <si>
    <t xml:space="preserve">Мероприятие проводится не будет. </t>
  </si>
  <si>
    <t>Планируемый процент освоения программы -61 %.</t>
  </si>
  <si>
    <t>по состоянию на 01.01.2017</t>
  </si>
  <si>
    <t xml:space="preserve"> Муниципальный контракт на проведение игр КВН заключен  с ООО «НАО АУТДОР» - 13.04.2016. Цена муниципального котракта 599 200 руб. Игры КВН на территории города и выезд в г.Москву проведены в соответствии с уловиями заключенного муниципального контракта и плана мероприятий. Проведение мероприятия "Летний молодежный экологический лагерь "Сохраним завтра сегодня" было отменено в связи с истечением сезонного срока проведения мероприятия. Новогоднее мероприятие для молодых семей не проводились, по причине оптимизации расходов, одновременно с этим за счет резервных источников, была оказана помощь в проведении форума молодых семей (ноябрь 2016 года),  организованный Комитетом по делам молодежи НАО.  </t>
  </si>
  <si>
    <t xml:space="preserve">В рамках ревлизации данного мероприятия проведена акция "Здоровое поколение". Сумма муниципального контракта 143 300 руб. В рамках данного мероприятия проводились беседы со школьниками города о вреде вредных привычек, с демонстрацией видеофильм о вреде алкоголя и табакокурения. Отмененные мероприятия: акция "Мой подарок городу" (причина отмены - оптимизация расходов), экспедиция "Преодолей себя" (причина отмены - истечение сезонного срока проведения мероприятия),  акция "Вахта памяти" (причина отмены - мероприятие было запланировано к проведению 9 мая. В 2016 году данное мероприятие проведено без привлечения запланированных программой средств). </t>
  </si>
  <si>
    <t>18 марта 2016 года проведено мероприятие "День молодежного самоуправления". В мероприятии приняли участие 23 человека - ученики, студенты и представители органов ученического самоуправления общеобразовательных организаций, расположенных на территории муниципалитета. Ребят познакомили с деятельностью органов местного самоуправления, дали им почувствовать себя руководителями Нарьян-Мара, структурных подразделений администрации города. 19 марта 2016 года состоялась церемония награждения участников и организаторов мероприятия.</t>
  </si>
  <si>
    <t xml:space="preserve">Проведены заседания комиссии по предоставлению единовременной помощи, в соответствии с подаными заявлениями (Протокол № 1 от 11.02.2016 (Артеев Е.А, Просужих В.А., Ануфриев Э.В, Хатанзейский Г.А., Канев А.Н., Банин М.М.), п/п 395157 от 20.02.16, п/п 395158 от 20.02.16; Протокол №2 от 17.03.201 (Бучкин Е.В.), Протокол № 3 от 25.04.2016 (Котов Д.Л., Миклин И.В., Бодров А.В.),  п/п № 474575 от 15.06.16, 474578 от 15.06.16,474579 от 15.06.16, 466284 от 03.06.16., Протокол № 4 от 03.08.2016 (Троханенко В.Н.), п/п № 511113 от 17.08.16, п/п № 511114 от 17.08.16., Протокол № 5 от 20.12.16  (Михеев М.Р., Семяшкин Н.А., Коновалов С.А., Мамуров Н.З., Стародубцев Ю.В.).   Проведено мероприятие "К защите Родины готов". Сумма МК - 60 910 руб.  Мероприятие "Участие форуме "Гражданское и патриотическое воспитание молодежи" отменено, так как в рамках реализации муниципального контракта "Участие молодежи города во Всероссийских форумах" запланировано участие молодежи города в форумах различной направленности, в том числе по гражданскому и патриотическому воспитанию и в рамках оптимизации расходов  было принято решение не выделять отдельно дополнительное участие в форуме. </t>
  </si>
  <si>
    <t>По мероприятию профилактика аддиктивного поведения молодежи города Нарьян-Мар, заключен муниципальный контракт на сумму 216 885,6 руб. Реализация мероприятий в соответствии с ТЗ в сентябре 16 года.По организации участия молодежи города во Всероссийских форумах заключен контракт на сумму 774 865 руб.  Организовано участие молодежи города на форумах: молодежный форум "Ладога", VIII международный форум молодежи "Команда 29", Молодежный форум "Таврида",  форум "Территория смыслов на клязьме", форум "Доброволец", Форум "Родные города" г. Воронеж, Всероссийский форум "Будущие интеллектуальные лидеры России", г. Ярославль, Форум некоммерческих организаций и общественных инициатив "Северный гражданский конгресс", г. Архангельск, Форум  "Герои нашего времени"  г. Москва. Участниками форумов стали 24 жителя Нарьян-Мара, в возрасте от 18 до 30 лет.  Экономия по данному пункту возникла по итогам торгов.</t>
  </si>
  <si>
    <r>
      <t xml:space="preserve">по состоянию на </t>
    </r>
    <r>
      <rPr>
        <sz val="14"/>
        <color indexed="12"/>
        <rFont val="Times New Roman"/>
        <family val="1"/>
      </rPr>
      <t>1 января 2017 года</t>
    </r>
  </si>
  <si>
    <t>план на 2016 года</t>
  </si>
  <si>
    <t>кассовые расходы за   2016 года</t>
  </si>
  <si>
    <t>План на   2016 года</t>
  </si>
  <si>
    <t>Кассовые расходы  за  2016 года</t>
  </si>
  <si>
    <t xml:space="preserve">Отчет о выполнении мероприятий Муниципальной программы муниципального образования "Городской округ "Город Нарьян-Мар" "Благоустройство", финансируемых с участием средств окружного бюджета в 2016 году </t>
  </si>
  <si>
    <t>Санитарное содержание междворовых проездов</t>
  </si>
  <si>
    <t>Организация мероприятий мероприятий (праздники)</t>
  </si>
  <si>
    <t>Содержание (эксплуатация) имущества</t>
  </si>
  <si>
    <t>1.6.</t>
  </si>
  <si>
    <t>1.7.</t>
  </si>
  <si>
    <t>Обустройство и ремонт объектов городской инфраструктуры</t>
  </si>
  <si>
    <t>Обеспечение неиспользованных расходных обязательств по муниципальному контракту, заключенному на выполнение работ по обустройству территории в районе дома 4 по ул. 60 лет СССР</t>
  </si>
  <si>
    <t>кассовые расходы за 2016 года</t>
  </si>
  <si>
    <t>Обеспечение неисполнительнных расходных обязательств по муниципальному контракту, заключенному на выполнение работ по обустройству дворовой территории в районе дома 4 по ул.60 лет СССР</t>
  </si>
  <si>
    <t>Начальник отдела инвестиционной политики и предпринимательства управления экономического и инвестиционного развития                        Адмистрации МО "Городской округ "Город Нарьян-Мар"</t>
  </si>
</sst>
</file>

<file path=xl/styles.xml><?xml version="1.0" encoding="utf-8"?>
<styleSheet xmlns="http://schemas.openxmlformats.org/spreadsheetml/2006/main">
  <numFmts count="3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00"/>
    <numFmt numFmtId="175" formatCode="0.0%"/>
    <numFmt numFmtId="176" formatCode="#,##0.00_ ;\-#,##0.00\ "/>
    <numFmt numFmtId="177" formatCode="#,##0.00_р_."/>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_-* #,##0.0_р_._-;\-* #,##0.0_р_._-;_-* &quot;-&quot;?_р_._-;_-@_-"/>
    <numFmt numFmtId="183" formatCode="#,##0.0_ ;\-#,##0.0\ "/>
    <numFmt numFmtId="184" formatCode="#,##0.000"/>
    <numFmt numFmtId="185" formatCode="[$-FC19]d\ mmmm\ yyyy\ &quot;г.&quot;"/>
    <numFmt numFmtId="186" formatCode="#,##0.00000"/>
    <numFmt numFmtId="187" formatCode="#,##0.000000"/>
    <numFmt numFmtId="188" formatCode="_-* #,##0.00000_р_._-;\-* #,##0.00000_р_._-;_-* &quot;-&quot;?_р_._-;_-@_-"/>
    <numFmt numFmtId="189" formatCode="#,##0.0000"/>
    <numFmt numFmtId="190" formatCode="0.00000"/>
    <numFmt numFmtId="191" formatCode="_-* #,##0.0_р_._-;\-* #,##0.0_р_._-;_-* &quot;-&quot;??_р_._-;_-@_-"/>
    <numFmt numFmtId="192" formatCode="_-* #,##0.00000_р_._-;\-* #,##0.00000_р_._-;_-* &quot;-&quot;??_р_._-;_-@_-"/>
    <numFmt numFmtId="193" formatCode="_(* #,##0.0_);_(* \(#,##0.0\);_(* &quot;-&quot;??_);_(@_)"/>
    <numFmt numFmtId="194" formatCode="_(* #,##0_);_(* \(#,##0\);_(* &quot;-&quot;??_);_(@_)"/>
  </numFmts>
  <fonts count="82">
    <font>
      <sz val="10"/>
      <name val="Arial"/>
      <family val="0"/>
    </font>
    <font>
      <b/>
      <sz val="12"/>
      <name val="Times New Roman"/>
      <family val="1"/>
    </font>
    <font>
      <b/>
      <sz val="10"/>
      <name val="Times New Roman"/>
      <family val="1"/>
    </font>
    <font>
      <sz val="10"/>
      <name val="Times New Roman"/>
      <family val="1"/>
    </font>
    <font>
      <sz val="11"/>
      <name val="Times New Roman"/>
      <family val="1"/>
    </font>
    <font>
      <b/>
      <sz val="11"/>
      <name val="Times New Roman"/>
      <family val="1"/>
    </font>
    <font>
      <b/>
      <sz val="9"/>
      <name val="Times New Roman"/>
      <family val="1"/>
    </font>
    <font>
      <u val="single"/>
      <sz val="10"/>
      <color indexed="12"/>
      <name val="Arial"/>
      <family val="2"/>
    </font>
    <font>
      <u val="single"/>
      <sz val="10"/>
      <color indexed="36"/>
      <name val="Arial"/>
      <family val="2"/>
    </font>
    <font>
      <sz val="12"/>
      <name val="Times New Roman"/>
      <family val="1"/>
    </font>
    <font>
      <sz val="9"/>
      <name val="Times New Roman"/>
      <family val="1"/>
    </font>
    <font>
      <sz val="11"/>
      <color indexed="8"/>
      <name val="Calibri"/>
      <family val="2"/>
    </font>
    <font>
      <sz val="8"/>
      <name val="Arial"/>
      <family val="2"/>
    </font>
    <font>
      <sz val="13"/>
      <name val="Times New Roman"/>
      <family val="1"/>
    </font>
    <font>
      <sz val="14"/>
      <name val="Times New Roman"/>
      <family val="1"/>
    </font>
    <font>
      <b/>
      <sz val="14"/>
      <color indexed="8"/>
      <name val="Times New Roman"/>
      <family val="1"/>
    </font>
    <font>
      <sz val="10"/>
      <name val="Arial Cyr"/>
      <family val="0"/>
    </font>
    <font>
      <b/>
      <sz val="10"/>
      <name val="Arial Cyr"/>
      <family val="0"/>
    </font>
    <font>
      <sz val="8"/>
      <name val="Arial Cyr"/>
      <family val="0"/>
    </font>
    <font>
      <b/>
      <sz val="8"/>
      <name val="Arial Cyr"/>
      <family val="0"/>
    </font>
    <font>
      <u val="single"/>
      <sz val="8"/>
      <name val="Times New Roman"/>
      <family val="1"/>
    </font>
    <font>
      <b/>
      <u val="single"/>
      <sz val="12"/>
      <name val="Times New Roman"/>
      <family val="1"/>
    </font>
    <font>
      <sz val="8"/>
      <name val="Times New Roman"/>
      <family val="1"/>
    </font>
    <font>
      <sz val="14"/>
      <color indexed="12"/>
      <name val="Times New Roman"/>
      <family val="1"/>
    </font>
    <font>
      <u val="single"/>
      <sz val="10"/>
      <name val="Arial"/>
      <family val="0"/>
    </font>
    <font>
      <b/>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0"/>
      <color indexed="8"/>
      <name val="Times New Roman"/>
      <family val="1"/>
    </font>
    <font>
      <sz val="14"/>
      <color indexed="8"/>
      <name val="Times New Roman"/>
      <family val="1"/>
    </font>
    <font>
      <sz val="11"/>
      <color indexed="8"/>
      <name val="Times New Roman"/>
      <family val="1"/>
    </font>
    <font>
      <sz val="13"/>
      <color indexed="8"/>
      <name val="Calibri"/>
      <family val="2"/>
    </font>
    <font>
      <sz val="14"/>
      <color indexed="8"/>
      <name val="Calibri"/>
      <family val="2"/>
    </font>
    <font>
      <b/>
      <sz val="10"/>
      <color indexed="8"/>
      <name val="Times New Roman"/>
      <family val="1"/>
    </font>
    <font>
      <b/>
      <sz val="9"/>
      <color indexed="8"/>
      <name val="Times New Roman"/>
      <family val="1"/>
    </font>
    <font>
      <sz val="9"/>
      <color indexed="8"/>
      <name val="Times New Roman"/>
      <family val="1"/>
    </font>
    <font>
      <b/>
      <sz val="11"/>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0"/>
      <color theme="1"/>
      <name val="Times New Roman"/>
      <family val="1"/>
    </font>
    <font>
      <sz val="14"/>
      <color theme="1"/>
      <name val="Times New Roman"/>
      <family val="1"/>
    </font>
    <font>
      <sz val="11"/>
      <color theme="1"/>
      <name val="Times New Roman"/>
      <family val="1"/>
    </font>
    <font>
      <sz val="13"/>
      <color theme="1"/>
      <name val="Calibri"/>
      <family val="2"/>
    </font>
    <font>
      <sz val="14"/>
      <color theme="1"/>
      <name val="Calibri"/>
      <family val="2"/>
    </font>
    <font>
      <b/>
      <sz val="10"/>
      <color theme="1"/>
      <name val="Times New Roman"/>
      <family val="1"/>
    </font>
    <font>
      <b/>
      <sz val="9"/>
      <color theme="1"/>
      <name val="Times New Roman"/>
      <family val="1"/>
    </font>
    <font>
      <sz val="9"/>
      <color theme="1"/>
      <name val="Times New Roman"/>
      <family val="1"/>
    </font>
    <font>
      <b/>
      <sz val="11"/>
      <color theme="1"/>
      <name val="Times New Roman"/>
      <family val="1"/>
    </font>
    <font>
      <b/>
      <sz val="12"/>
      <color theme="1"/>
      <name val="Times New Roman"/>
      <family val="1"/>
    </font>
    <font>
      <b/>
      <sz val="12"/>
      <color rgb="FF00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theme="2"/>
        <bgColor indexed="64"/>
      </patternFill>
    </fill>
    <fill>
      <patternFill patternType="solid">
        <fgColor rgb="FFFFFF00"/>
        <bgColor indexed="64"/>
      </patternFill>
    </fill>
    <fill>
      <patternFill patternType="solid">
        <fgColor indexed="47"/>
        <bgColor indexed="64"/>
      </patternFill>
    </fill>
    <fill>
      <patternFill patternType="solid">
        <fgColor rgb="FF00B0F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color indexed="60"/>
      </left>
      <right style="thin">
        <color indexed="60"/>
      </right>
      <top style="thin">
        <color indexed="60"/>
      </top>
      <bottom style="thin">
        <color indexed="60"/>
      </bottom>
    </border>
    <border>
      <left style="thin"/>
      <right>
        <color indexed="63"/>
      </right>
      <top style="thin"/>
      <bottom style="thin"/>
    </border>
    <border>
      <left style="thin">
        <color indexed="60"/>
      </left>
      <right style="thin">
        <color indexed="60"/>
      </right>
      <top style="thin">
        <color indexed="60"/>
      </top>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11" fillId="0" borderId="0">
      <alignment/>
      <protection/>
    </xf>
    <xf numFmtId="0" fontId="16" fillId="0" borderId="0">
      <alignment/>
      <protection/>
    </xf>
    <xf numFmtId="0" fontId="16" fillId="0" borderId="0">
      <alignment/>
      <protection/>
    </xf>
    <xf numFmtId="0" fontId="8" fillId="0" borderId="0" applyNumberFormat="0" applyFill="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9" fillId="32" borderId="0" applyNumberFormat="0" applyBorder="0" applyAlignment="0" applyProtection="0"/>
  </cellStyleXfs>
  <cellXfs count="562">
    <xf numFmtId="0" fontId="0" fillId="0" borderId="0" xfId="0" applyAlignment="1">
      <alignment/>
    </xf>
    <xf numFmtId="0" fontId="4" fillId="0" borderId="0" xfId="56" applyFont="1">
      <alignment/>
      <protection/>
    </xf>
    <xf numFmtId="0" fontId="3" fillId="0" borderId="0" xfId="56" applyFont="1" applyAlignment="1">
      <alignment horizontal="justify" vertical="center"/>
      <protection/>
    </xf>
    <xf numFmtId="0" fontId="3" fillId="0" borderId="0" xfId="56" applyFont="1">
      <alignment/>
      <protection/>
    </xf>
    <xf numFmtId="0" fontId="9" fillId="0" borderId="0" xfId="56" applyFont="1">
      <alignment/>
      <protection/>
    </xf>
    <xf numFmtId="0" fontId="9" fillId="0" borderId="0" xfId="56" applyFont="1" applyAlignment="1">
      <alignment horizontal="center"/>
      <protection/>
    </xf>
    <xf numFmtId="0" fontId="9" fillId="0" borderId="10" xfId="56" applyFont="1" applyBorder="1" applyAlignment="1">
      <alignment horizontal="center" vertical="center" wrapText="1"/>
      <protection/>
    </xf>
    <xf numFmtId="172" fontId="3" fillId="0" borderId="0" xfId="0" applyNumberFormat="1" applyFont="1" applyFill="1" applyBorder="1" applyAlignment="1">
      <alignment/>
    </xf>
    <xf numFmtId="172" fontId="5" fillId="0" borderId="0" xfId="0" applyNumberFormat="1" applyFont="1" applyFill="1" applyBorder="1" applyAlignment="1">
      <alignment horizontal="center"/>
    </xf>
    <xf numFmtId="172" fontId="3" fillId="0" borderId="0" xfId="0" applyNumberFormat="1" applyFont="1" applyFill="1" applyBorder="1" applyAlignment="1">
      <alignment horizontal="right"/>
    </xf>
    <xf numFmtId="172" fontId="3" fillId="0" borderId="0" xfId="0" applyNumberFormat="1" applyFont="1" applyFill="1" applyBorder="1" applyAlignment="1">
      <alignment horizontal="center"/>
    </xf>
    <xf numFmtId="0" fontId="10" fillId="0" borderId="0" xfId="0" applyFont="1" applyFill="1" applyAlignment="1">
      <alignment horizontal="center" vertical="center"/>
    </xf>
    <xf numFmtId="49" fontId="10" fillId="0" borderId="10" xfId="0" applyNumberFormat="1" applyFont="1" applyFill="1" applyBorder="1" applyAlignment="1">
      <alignment horizontal="center" vertical="top" wrapText="1"/>
    </xf>
    <xf numFmtId="0" fontId="10" fillId="0" borderId="10" xfId="0" applyFont="1" applyFill="1" applyBorder="1" applyAlignment="1">
      <alignment horizontal="center" vertical="top" wrapText="1"/>
    </xf>
    <xf numFmtId="0" fontId="10" fillId="0" borderId="11" xfId="0" applyFont="1" applyFill="1" applyBorder="1" applyAlignment="1">
      <alignment horizontal="center" vertical="top" wrapText="1"/>
    </xf>
    <xf numFmtId="0" fontId="10" fillId="0" borderId="12" xfId="0" applyFont="1" applyFill="1" applyBorder="1" applyAlignment="1">
      <alignment horizontal="center" vertical="top" wrapText="1"/>
    </xf>
    <xf numFmtId="49" fontId="10" fillId="0" borderId="13" xfId="0" applyNumberFormat="1" applyFont="1" applyFill="1" applyBorder="1" applyAlignment="1">
      <alignment horizontal="center" vertical="top" wrapText="1"/>
    </xf>
    <xf numFmtId="0" fontId="10" fillId="0" borderId="13" xfId="0" applyFont="1" applyFill="1" applyBorder="1" applyAlignment="1">
      <alignment horizontal="center" vertical="top" wrapText="1"/>
    </xf>
    <xf numFmtId="172" fontId="3" fillId="0" borderId="10" xfId="0" applyNumberFormat="1" applyFont="1" applyFill="1" applyBorder="1" applyAlignment="1">
      <alignment horizontal="center" vertical="top" wrapText="1"/>
    </xf>
    <xf numFmtId="0" fontId="9" fillId="0" borderId="0" xfId="56" applyFont="1" applyAlignment="1">
      <alignment vertical="center" wrapText="1"/>
      <protection/>
    </xf>
    <xf numFmtId="0" fontId="3" fillId="0" borderId="0" xfId="56" applyFont="1" applyAlignment="1">
      <alignment vertical="center" wrapText="1"/>
      <protection/>
    </xf>
    <xf numFmtId="0" fontId="4" fillId="0" borderId="10" xfId="56" applyFont="1" applyBorder="1">
      <alignment/>
      <protection/>
    </xf>
    <xf numFmtId="3" fontId="10" fillId="0" borderId="10" xfId="0" applyNumberFormat="1" applyFont="1" applyFill="1" applyBorder="1" applyAlignment="1">
      <alignment horizontal="center" vertical="top" wrapText="1"/>
    </xf>
    <xf numFmtId="3" fontId="10" fillId="0" borderId="10" xfId="0" applyNumberFormat="1" applyFont="1" applyFill="1" applyBorder="1" applyAlignment="1">
      <alignment horizontal="center" vertical="top"/>
    </xf>
    <xf numFmtId="172" fontId="10" fillId="0" borderId="0" xfId="0" applyNumberFormat="1" applyFont="1" applyFill="1" applyBorder="1" applyAlignment="1">
      <alignment vertical="top"/>
    </xf>
    <xf numFmtId="3" fontId="5" fillId="0" borderId="10" xfId="0" applyNumberFormat="1" applyFont="1" applyFill="1" applyBorder="1" applyAlignment="1">
      <alignment horizontal="center" vertical="top" wrapText="1"/>
    </xf>
    <xf numFmtId="3" fontId="1" fillId="0" borderId="10" xfId="0" applyNumberFormat="1" applyFont="1" applyFill="1" applyBorder="1" applyAlignment="1">
      <alignment horizontal="left" vertical="top" wrapText="1"/>
    </xf>
    <xf numFmtId="172" fontId="2" fillId="0" borderId="10" xfId="0" applyNumberFormat="1" applyFont="1" applyFill="1" applyBorder="1" applyAlignment="1">
      <alignment horizontal="center" vertical="top" wrapText="1"/>
    </xf>
    <xf numFmtId="3" fontId="3" fillId="0" borderId="10" xfId="0" applyNumberFormat="1" applyFont="1" applyFill="1" applyBorder="1" applyAlignment="1">
      <alignment horizontal="right" vertical="top" wrapText="1"/>
    </xf>
    <xf numFmtId="172" fontId="2" fillId="0" borderId="14" xfId="0" applyNumberFormat="1" applyFont="1" applyFill="1" applyBorder="1" applyAlignment="1">
      <alignment horizontal="center" vertical="top" wrapText="1"/>
    </xf>
    <xf numFmtId="172" fontId="2" fillId="0" borderId="11" xfId="0" applyNumberFormat="1" applyFont="1" applyFill="1" applyBorder="1" applyAlignment="1">
      <alignment horizontal="center" vertical="top" wrapText="1"/>
    </xf>
    <xf numFmtId="3" fontId="3" fillId="0" borderId="15" xfId="0" applyNumberFormat="1" applyFont="1" applyFill="1" applyBorder="1" applyAlignment="1">
      <alignment horizontal="left" vertical="top" wrapText="1"/>
    </xf>
    <xf numFmtId="172" fontId="2" fillId="0" borderId="15" xfId="0" applyNumberFormat="1" applyFont="1" applyFill="1" applyBorder="1" applyAlignment="1">
      <alignment horizontal="center" vertical="top" wrapText="1"/>
    </xf>
    <xf numFmtId="3" fontId="1" fillId="0" borderId="10" xfId="0" applyNumberFormat="1" applyFont="1" applyFill="1" applyBorder="1" applyAlignment="1">
      <alignment horizontal="center" vertical="top" wrapText="1"/>
    </xf>
    <xf numFmtId="3" fontId="1" fillId="0" borderId="15" xfId="0" applyNumberFormat="1" applyFont="1" applyFill="1" applyBorder="1" applyAlignment="1">
      <alignment horizontal="left" vertical="top" wrapText="1"/>
    </xf>
    <xf numFmtId="0" fontId="3" fillId="0" borderId="16" xfId="0" applyFont="1" applyFill="1" applyBorder="1" applyAlignment="1">
      <alignment horizontal="center" vertical="top" wrapText="1"/>
    </xf>
    <xf numFmtId="0" fontId="3" fillId="0" borderId="17" xfId="0" applyFont="1" applyFill="1" applyBorder="1" applyAlignment="1">
      <alignment horizontal="center" vertical="top"/>
    </xf>
    <xf numFmtId="172" fontId="3" fillId="0" borderId="15" xfId="0" applyNumberFormat="1" applyFont="1" applyFill="1" applyBorder="1" applyAlignment="1">
      <alignment horizontal="center" vertical="center" wrapText="1"/>
    </xf>
    <xf numFmtId="0" fontId="9" fillId="0" borderId="0" xfId="0" applyFont="1" applyFill="1" applyBorder="1" applyAlignment="1">
      <alignment horizontal="right"/>
    </xf>
    <xf numFmtId="0" fontId="9" fillId="0" borderId="0" xfId="0" applyFont="1" applyFill="1" applyBorder="1" applyAlignment="1">
      <alignment horizontal="center"/>
    </xf>
    <xf numFmtId="0" fontId="9" fillId="0" borderId="0" xfId="0" applyFont="1" applyFill="1" applyAlignment="1">
      <alignment/>
    </xf>
    <xf numFmtId="0" fontId="1" fillId="0" borderId="0" xfId="0" applyFont="1" applyFill="1" applyAlignment="1">
      <alignment horizontal="left"/>
    </xf>
    <xf numFmtId="0" fontId="9" fillId="0" borderId="0" xfId="0" applyFont="1" applyFill="1" applyAlignment="1">
      <alignment horizontal="left"/>
    </xf>
    <xf numFmtId="0" fontId="1" fillId="0" borderId="0" xfId="0" applyFont="1" applyFill="1" applyBorder="1" applyAlignment="1">
      <alignment horizontal="center"/>
    </xf>
    <xf numFmtId="0" fontId="9" fillId="33" borderId="0" xfId="0" applyFont="1" applyFill="1" applyAlignment="1">
      <alignment horizontal="center" vertical="center"/>
    </xf>
    <xf numFmtId="0" fontId="0" fillId="0" borderId="0" xfId="0" applyBorder="1" applyAlignment="1">
      <alignment/>
    </xf>
    <xf numFmtId="0" fontId="70" fillId="0" borderId="0" xfId="0" applyFont="1" applyAlignment="1">
      <alignment/>
    </xf>
    <xf numFmtId="0" fontId="70" fillId="33" borderId="0" xfId="0" applyFont="1" applyFill="1" applyAlignment="1">
      <alignment/>
    </xf>
    <xf numFmtId="0" fontId="71" fillId="33" borderId="0" xfId="0" applyFont="1" applyFill="1" applyAlignment="1">
      <alignment/>
    </xf>
    <xf numFmtId="0" fontId="0" fillId="33" borderId="0" xfId="0" applyFill="1" applyAlignment="1">
      <alignment/>
    </xf>
    <xf numFmtId="0" fontId="72" fillId="33" borderId="0" xfId="0" applyFont="1" applyFill="1" applyAlignment="1">
      <alignment wrapText="1"/>
    </xf>
    <xf numFmtId="0" fontId="72" fillId="0" borderId="0" xfId="0" applyFont="1" applyAlignment="1">
      <alignment/>
    </xf>
    <xf numFmtId="0" fontId="72" fillId="33" borderId="0" xfId="0" applyFont="1" applyFill="1" applyAlignment="1">
      <alignment/>
    </xf>
    <xf numFmtId="0" fontId="73" fillId="33" borderId="0" xfId="0" applyFont="1" applyFill="1" applyAlignment="1">
      <alignment/>
    </xf>
    <xf numFmtId="0" fontId="70" fillId="33" borderId="10" xfId="0" applyFont="1" applyFill="1" applyBorder="1" applyAlignment="1">
      <alignment horizontal="center" vertical="center" wrapText="1"/>
    </xf>
    <xf numFmtId="0" fontId="0" fillId="33" borderId="10" xfId="0" applyFont="1" applyFill="1" applyBorder="1" applyAlignment="1">
      <alignment/>
    </xf>
    <xf numFmtId="0" fontId="0" fillId="33" borderId="0" xfId="0" applyFont="1" applyFill="1" applyAlignment="1">
      <alignment/>
    </xf>
    <xf numFmtId="0" fontId="70" fillId="33" borderId="10" xfId="0" applyFont="1" applyFill="1" applyBorder="1" applyAlignment="1">
      <alignment vertical="center" wrapText="1"/>
    </xf>
    <xf numFmtId="4" fontId="71" fillId="33" borderId="10" xfId="0" applyNumberFormat="1" applyFont="1" applyFill="1" applyBorder="1" applyAlignment="1">
      <alignment horizontal="right" vertical="center" wrapText="1"/>
    </xf>
    <xf numFmtId="4" fontId="71" fillId="33" borderId="10" xfId="0" applyNumberFormat="1" applyFont="1" applyFill="1" applyBorder="1" applyAlignment="1">
      <alignment horizontal="right" vertical="center"/>
    </xf>
    <xf numFmtId="0" fontId="71" fillId="33" borderId="10" xfId="0" applyFont="1" applyFill="1" applyBorder="1" applyAlignment="1">
      <alignment/>
    </xf>
    <xf numFmtId="0" fontId="71" fillId="33" borderId="15" xfId="0" applyFont="1" applyFill="1" applyBorder="1" applyAlignment="1">
      <alignment horizontal="center" vertical="center"/>
    </xf>
    <xf numFmtId="0" fontId="71" fillId="33" borderId="15" xfId="0" applyFont="1" applyFill="1" applyBorder="1" applyAlignment="1">
      <alignment/>
    </xf>
    <xf numFmtId="4" fontId="71" fillId="33" borderId="15" xfId="0" applyNumberFormat="1" applyFont="1" applyFill="1" applyBorder="1" applyAlignment="1">
      <alignment horizontal="right" vertical="center"/>
    </xf>
    <xf numFmtId="0" fontId="70" fillId="33" borderId="10" xfId="0" applyFont="1" applyFill="1" applyBorder="1" applyAlignment="1">
      <alignment horizontal="left" vertical="center" wrapText="1"/>
    </xf>
    <xf numFmtId="4" fontId="3" fillId="33" borderId="10" xfId="0" applyNumberFormat="1" applyFont="1" applyFill="1" applyBorder="1" applyAlignment="1">
      <alignment horizontal="right" vertical="center" wrapText="1"/>
    </xf>
    <xf numFmtId="175" fontId="71" fillId="33" borderId="10" xfId="0" applyNumberFormat="1" applyFont="1" applyFill="1" applyBorder="1" applyAlignment="1">
      <alignment/>
    </xf>
    <xf numFmtId="4" fontId="3" fillId="33" borderId="18" xfId="54" applyNumberFormat="1" applyFont="1" applyFill="1" applyBorder="1" applyAlignment="1">
      <alignment horizontal="right" vertical="center"/>
      <protection/>
    </xf>
    <xf numFmtId="0" fontId="70" fillId="33" borderId="13" xfId="0" applyFont="1" applyFill="1" applyBorder="1" applyAlignment="1">
      <alignment horizontal="left" vertical="center" wrapText="1"/>
    </xf>
    <xf numFmtId="175" fontId="71" fillId="33" borderId="15" xfId="0" applyNumberFormat="1" applyFont="1" applyFill="1" applyBorder="1" applyAlignment="1">
      <alignment/>
    </xf>
    <xf numFmtId="4" fontId="0" fillId="33" borderId="0" xfId="0" applyNumberFormat="1" applyFill="1" applyAlignment="1">
      <alignment horizontal="right" vertical="center"/>
    </xf>
    <xf numFmtId="0" fontId="74" fillId="33" borderId="0" xfId="0" applyFont="1" applyFill="1" applyAlignment="1">
      <alignment/>
    </xf>
    <xf numFmtId="0" fontId="13" fillId="33" borderId="0" xfId="0" applyFont="1" applyFill="1" applyAlignment="1">
      <alignment horizontal="center" vertical="center"/>
    </xf>
    <xf numFmtId="0" fontId="13" fillId="33" borderId="0" xfId="0" applyFont="1" applyFill="1" applyAlignment="1">
      <alignment horizontal="center"/>
    </xf>
    <xf numFmtId="0" fontId="13" fillId="33" borderId="0" xfId="0" applyFont="1" applyFill="1" applyAlignment="1">
      <alignment/>
    </xf>
    <xf numFmtId="4" fontId="0" fillId="33" borderId="0" xfId="0" applyNumberFormat="1" applyFill="1" applyAlignment="1">
      <alignment/>
    </xf>
    <xf numFmtId="0" fontId="74" fillId="33" borderId="0" xfId="0" applyFont="1" applyFill="1" applyAlignment="1">
      <alignment/>
    </xf>
    <xf numFmtId="0" fontId="70" fillId="0" borderId="10" xfId="0" applyFont="1" applyBorder="1" applyAlignment="1">
      <alignment horizontal="center" vertical="center" wrapText="1"/>
    </xf>
    <xf numFmtId="0" fontId="75" fillId="33" borderId="0" xfId="0" applyFont="1" applyFill="1" applyAlignment="1">
      <alignment/>
    </xf>
    <xf numFmtId="0" fontId="75" fillId="0" borderId="0" xfId="0" applyFont="1" applyAlignment="1">
      <alignment/>
    </xf>
    <xf numFmtId="0" fontId="14" fillId="0" borderId="0" xfId="0" applyFont="1" applyAlignment="1">
      <alignment horizontal="center" vertical="center"/>
    </xf>
    <xf numFmtId="0" fontId="14" fillId="0" borderId="0" xfId="0" applyFont="1" applyAlignment="1">
      <alignment horizontal="center"/>
    </xf>
    <xf numFmtId="0" fontId="14" fillId="0" borderId="0" xfId="0" applyFont="1" applyAlignment="1">
      <alignment/>
    </xf>
    <xf numFmtId="0" fontId="75" fillId="0" borderId="0" xfId="0" applyFont="1" applyAlignment="1">
      <alignment/>
    </xf>
    <xf numFmtId="0" fontId="3" fillId="0" borderId="0" xfId="56" applyFont="1" applyFill="1">
      <alignment/>
      <protection/>
    </xf>
    <xf numFmtId="0" fontId="3" fillId="34" borderId="0" xfId="56" applyFont="1" applyFill="1">
      <alignment/>
      <protection/>
    </xf>
    <xf numFmtId="0" fontId="9" fillId="0" borderId="10" xfId="56" applyFont="1" applyFill="1" applyBorder="1" applyAlignment="1">
      <alignment horizontal="center" vertical="center" wrapText="1"/>
      <protection/>
    </xf>
    <xf numFmtId="0" fontId="5" fillId="0" borderId="10" xfId="56" applyFont="1" applyBorder="1" applyAlignment="1">
      <alignment horizontal="center" vertical="center"/>
      <protection/>
    </xf>
    <xf numFmtId="0" fontId="4" fillId="0" borderId="11" xfId="56" applyFont="1" applyBorder="1">
      <alignment/>
      <protection/>
    </xf>
    <xf numFmtId="0" fontId="4" fillId="33" borderId="10" xfId="56" applyFont="1" applyFill="1" applyBorder="1">
      <alignment/>
      <protection/>
    </xf>
    <xf numFmtId="0" fontId="4" fillId="33" borderId="10" xfId="56" applyFont="1" applyFill="1" applyBorder="1" applyAlignment="1">
      <alignment horizontal="center" vertical="center"/>
      <protection/>
    </xf>
    <xf numFmtId="0" fontId="4" fillId="33" borderId="11" xfId="56" applyFont="1" applyFill="1" applyBorder="1">
      <alignment/>
      <protection/>
    </xf>
    <xf numFmtId="0" fontId="1" fillId="0" borderId="10" xfId="56" applyFont="1" applyBorder="1" applyAlignment="1">
      <alignment horizontal="center" vertical="center"/>
      <protection/>
    </xf>
    <xf numFmtId="0" fontId="1" fillId="0" borderId="10" xfId="56" applyFont="1" applyBorder="1">
      <alignment/>
      <protection/>
    </xf>
    <xf numFmtId="4" fontId="1" fillId="0" borderId="10" xfId="56" applyNumberFormat="1" applyFont="1" applyFill="1" applyBorder="1">
      <alignment/>
      <protection/>
    </xf>
    <xf numFmtId="4" fontId="1" fillId="0" borderId="10" xfId="56" applyNumberFormat="1" applyFont="1" applyBorder="1">
      <alignment/>
      <protection/>
    </xf>
    <xf numFmtId="0" fontId="1" fillId="0" borderId="11" xfId="56" applyFont="1" applyBorder="1">
      <alignment/>
      <protection/>
    </xf>
    <xf numFmtId="0" fontId="4" fillId="0" borderId="0" xfId="56" applyFont="1" applyFill="1">
      <alignment/>
      <protection/>
    </xf>
    <xf numFmtId="0" fontId="4" fillId="34" borderId="0" xfId="56" applyFont="1" applyFill="1">
      <alignment/>
      <protection/>
    </xf>
    <xf numFmtId="4" fontId="4" fillId="0" borderId="0" xfId="56" applyNumberFormat="1" applyFont="1">
      <alignment/>
      <protection/>
    </xf>
    <xf numFmtId="0" fontId="0" fillId="0" borderId="10" xfId="0" applyBorder="1" applyAlignment="1">
      <alignment/>
    </xf>
    <xf numFmtId="0" fontId="70" fillId="33" borderId="10" xfId="0" applyFont="1" applyFill="1" applyBorder="1" applyAlignment="1">
      <alignment/>
    </xf>
    <xf numFmtId="0" fontId="70" fillId="33" borderId="10" xfId="0" applyFont="1" applyFill="1" applyBorder="1" applyAlignment="1">
      <alignment/>
    </xf>
    <xf numFmtId="0" fontId="0" fillId="4" borderId="10" xfId="0" applyFill="1" applyBorder="1" applyAlignment="1">
      <alignment/>
    </xf>
    <xf numFmtId="0" fontId="70" fillId="33" borderId="13" xfId="0" applyFont="1" applyFill="1" applyBorder="1" applyAlignment="1">
      <alignment/>
    </xf>
    <xf numFmtId="0" fontId="70" fillId="33" borderId="13" xfId="0" applyFont="1" applyFill="1" applyBorder="1" applyAlignment="1">
      <alignment/>
    </xf>
    <xf numFmtId="0" fontId="0" fillId="4" borderId="0" xfId="0" applyFill="1" applyBorder="1" applyAlignment="1">
      <alignment/>
    </xf>
    <xf numFmtId="0" fontId="73" fillId="33" borderId="13" xfId="0" applyFont="1" applyFill="1" applyBorder="1" applyAlignment="1">
      <alignment horizontal="center"/>
    </xf>
    <xf numFmtId="0" fontId="61" fillId="33" borderId="0" xfId="0" applyFont="1" applyFill="1" applyAlignment="1">
      <alignment/>
    </xf>
    <xf numFmtId="0" fontId="9" fillId="33" borderId="0" xfId="0" applyFont="1" applyFill="1" applyAlignment="1">
      <alignment horizontal="center"/>
    </xf>
    <xf numFmtId="0" fontId="9" fillId="33" borderId="0" xfId="0" applyFont="1" applyFill="1" applyAlignment="1">
      <alignment/>
    </xf>
    <xf numFmtId="0" fontId="0" fillId="33" borderId="0" xfId="0" applyFill="1" applyAlignment="1">
      <alignment/>
    </xf>
    <xf numFmtId="0" fontId="70" fillId="33" borderId="0" xfId="0" applyFont="1" applyFill="1" applyBorder="1" applyAlignment="1">
      <alignment horizontal="center" vertical="center"/>
    </xf>
    <xf numFmtId="172" fontId="3" fillId="0" borderId="0" xfId="0" applyNumberFormat="1" applyFont="1" applyFill="1" applyBorder="1" applyAlignment="1">
      <alignment/>
    </xf>
    <xf numFmtId="172" fontId="10" fillId="0" borderId="0" xfId="0" applyNumberFormat="1" applyFont="1" applyFill="1" applyBorder="1" applyAlignment="1">
      <alignment/>
    </xf>
    <xf numFmtId="0" fontId="3" fillId="0" borderId="14" xfId="0" applyFont="1" applyFill="1" applyBorder="1" applyAlignment="1">
      <alignment horizontal="center"/>
    </xf>
    <xf numFmtId="0" fontId="3" fillId="0" borderId="10" xfId="0" applyFont="1" applyFill="1" applyBorder="1" applyAlignment="1">
      <alignment horizontal="center" vertical="top" wrapText="1"/>
    </xf>
    <xf numFmtId="0" fontId="3" fillId="0" borderId="11" xfId="0" applyFont="1" applyFill="1" applyBorder="1" applyAlignment="1">
      <alignment horizontal="center" vertical="top"/>
    </xf>
    <xf numFmtId="172" fontId="3" fillId="0" borderId="15" xfId="0" applyNumberFormat="1" applyFont="1" applyFill="1" applyBorder="1" applyAlignment="1">
      <alignment horizontal="center" vertical="top" wrapText="1"/>
    </xf>
    <xf numFmtId="172" fontId="2" fillId="0" borderId="15" xfId="66" applyNumberFormat="1" applyFont="1" applyFill="1" applyBorder="1" applyAlignment="1">
      <alignment horizontal="center" vertical="top" wrapText="1"/>
    </xf>
    <xf numFmtId="172" fontId="6" fillId="0" borderId="10" xfId="0" applyNumberFormat="1" applyFont="1" applyFill="1" applyBorder="1" applyAlignment="1">
      <alignment horizontal="center" vertical="top"/>
    </xf>
    <xf numFmtId="171" fontId="2" fillId="0" borderId="15" xfId="66" applyFont="1" applyFill="1" applyBorder="1" applyAlignment="1">
      <alignment vertical="top" wrapText="1"/>
    </xf>
    <xf numFmtId="0" fontId="3" fillId="0" borderId="11" xfId="0" applyFont="1" applyFill="1" applyBorder="1" applyAlignment="1">
      <alignment horizontal="center" vertical="top" wrapText="1"/>
    </xf>
    <xf numFmtId="0" fontId="3" fillId="0" borderId="13" xfId="0" applyFont="1" applyFill="1" applyBorder="1" applyAlignment="1">
      <alignment horizontal="center" vertical="top" wrapText="1"/>
    </xf>
    <xf numFmtId="0" fontId="0" fillId="0" borderId="10" xfId="0" applyBorder="1" applyAlignment="1">
      <alignment horizontal="center" vertical="center"/>
    </xf>
    <xf numFmtId="49" fontId="3" fillId="0" borderId="10" xfId="0" applyNumberFormat="1" applyFont="1" applyFill="1" applyBorder="1" applyAlignment="1">
      <alignment horizontal="center" vertical="top" wrapText="1"/>
    </xf>
    <xf numFmtId="0" fontId="71" fillId="0" borderId="10" xfId="0" applyFont="1" applyFill="1" applyBorder="1" applyAlignment="1">
      <alignment horizontal="center" vertical="top"/>
    </xf>
    <xf numFmtId="0" fontId="71" fillId="0" borderId="11" xfId="0" applyFont="1" applyFill="1" applyBorder="1" applyAlignment="1">
      <alignment horizontal="center" vertical="top"/>
    </xf>
    <xf numFmtId="49" fontId="3" fillId="0" borderId="13" xfId="0" applyNumberFormat="1" applyFont="1" applyFill="1" applyBorder="1" applyAlignment="1">
      <alignment horizontal="center" vertical="top" wrapText="1"/>
    </xf>
    <xf numFmtId="0" fontId="3" fillId="0" borderId="12" xfId="0"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xf>
    <xf numFmtId="0" fontId="3" fillId="0" borderId="15" xfId="0" applyFont="1" applyFill="1" applyBorder="1" applyAlignment="1">
      <alignment horizontal="justify" vertical="top" wrapText="1"/>
    </xf>
    <xf numFmtId="172" fontId="3" fillId="0" borderId="10" xfId="0" applyNumberFormat="1" applyFont="1" applyFill="1" applyBorder="1" applyAlignment="1">
      <alignment horizontal="center" vertical="top"/>
    </xf>
    <xf numFmtId="4" fontId="3" fillId="0" borderId="10" xfId="0" applyNumberFormat="1" applyFont="1" applyFill="1" applyBorder="1" applyAlignment="1">
      <alignment horizontal="center" vertical="top"/>
    </xf>
    <xf numFmtId="0" fontId="3" fillId="0" borderId="10" xfId="0" applyFont="1" applyFill="1" applyBorder="1" applyAlignment="1">
      <alignment horizontal="justify" vertical="top" wrapText="1"/>
    </xf>
    <xf numFmtId="0" fontId="3" fillId="0" borderId="10" xfId="0" applyFont="1" applyFill="1" applyBorder="1" applyAlignment="1">
      <alignment horizontal="left" vertical="top" wrapText="1"/>
    </xf>
    <xf numFmtId="0" fontId="3" fillId="0" borderId="10" xfId="0" applyFont="1" applyFill="1" applyBorder="1" applyAlignment="1">
      <alignment horizontal="justify" vertical="top"/>
    </xf>
    <xf numFmtId="0" fontId="3" fillId="0" borderId="19" xfId="0" applyFont="1" applyFill="1" applyBorder="1" applyAlignment="1">
      <alignment horizontal="justify" vertical="top" wrapText="1"/>
    </xf>
    <xf numFmtId="3" fontId="2" fillId="0" borderId="10" xfId="0" applyNumberFormat="1" applyFont="1" applyFill="1" applyBorder="1" applyAlignment="1">
      <alignment horizontal="right" vertical="top" wrapText="1"/>
    </xf>
    <xf numFmtId="172" fontId="2" fillId="0" borderId="10" xfId="0" applyNumberFormat="1" applyFont="1" applyFill="1" applyBorder="1" applyAlignment="1">
      <alignment horizontal="center" vertical="top"/>
    </xf>
    <xf numFmtId="172" fontId="6" fillId="0" borderId="0" xfId="0" applyNumberFormat="1" applyFont="1" applyFill="1" applyBorder="1" applyAlignment="1">
      <alignment/>
    </xf>
    <xf numFmtId="0" fontId="71" fillId="33" borderId="10" xfId="0" applyFont="1" applyFill="1" applyBorder="1" applyAlignment="1">
      <alignment horizontal="center" vertical="center" wrapText="1"/>
    </xf>
    <xf numFmtId="0" fontId="61" fillId="4" borderId="10" xfId="0" applyFont="1" applyFill="1" applyBorder="1" applyAlignment="1">
      <alignment horizontal="center" vertical="center"/>
    </xf>
    <xf numFmtId="0" fontId="76" fillId="4" borderId="10" xfId="0" applyFont="1" applyFill="1" applyBorder="1" applyAlignment="1">
      <alignment vertical="center" wrapText="1"/>
    </xf>
    <xf numFmtId="2" fontId="77" fillId="4" borderId="10" xfId="0" applyNumberFormat="1" applyFont="1" applyFill="1" applyBorder="1" applyAlignment="1">
      <alignment horizontal="center" vertical="center"/>
    </xf>
    <xf numFmtId="0" fontId="0" fillId="4" borderId="10" xfId="0" applyFont="1" applyFill="1" applyBorder="1" applyAlignment="1">
      <alignment/>
    </xf>
    <xf numFmtId="0" fontId="0" fillId="33" borderId="10" xfId="0" applyFill="1" applyBorder="1" applyAlignment="1">
      <alignment horizontal="center" vertical="center"/>
    </xf>
    <xf numFmtId="0" fontId="3" fillId="33" borderId="13" xfId="0" applyFont="1" applyFill="1" applyBorder="1" applyAlignment="1">
      <alignment horizontal="left" vertical="center" wrapText="1"/>
    </xf>
    <xf numFmtId="2" fontId="78" fillId="33" borderId="10" xfId="0" applyNumberFormat="1" applyFont="1" applyFill="1" applyBorder="1" applyAlignment="1">
      <alignment horizontal="center" vertical="center"/>
    </xf>
    <xf numFmtId="0" fontId="78" fillId="33" borderId="10" xfId="0" applyFont="1" applyFill="1" applyBorder="1" applyAlignment="1">
      <alignment horizontal="center" vertical="center"/>
    </xf>
    <xf numFmtId="0" fontId="76" fillId="4" borderId="10" xfId="0" applyFont="1" applyFill="1" applyBorder="1" applyAlignment="1">
      <alignment horizontal="center" vertical="center" wrapText="1"/>
    </xf>
    <xf numFmtId="4" fontId="77" fillId="4" borderId="10" xfId="0" applyNumberFormat="1" applyFont="1" applyFill="1" applyBorder="1" applyAlignment="1">
      <alignment horizontal="center" vertical="center"/>
    </xf>
    <xf numFmtId="0" fontId="71" fillId="4" borderId="10" xfId="0" applyFont="1" applyFill="1" applyBorder="1" applyAlignment="1">
      <alignment horizontal="center" vertical="center"/>
    </xf>
    <xf numFmtId="4" fontId="78" fillId="33" borderId="10" xfId="0" applyNumberFormat="1" applyFont="1" applyFill="1" applyBorder="1" applyAlignment="1">
      <alignment horizontal="center" vertical="center" wrapText="1"/>
    </xf>
    <xf numFmtId="4" fontId="78" fillId="33" borderId="10" xfId="0" applyNumberFormat="1" applyFont="1" applyFill="1" applyBorder="1" applyAlignment="1">
      <alignment horizontal="center" vertical="center"/>
    </xf>
    <xf numFmtId="175" fontId="78" fillId="33" borderId="10" xfId="0" applyNumberFormat="1" applyFont="1" applyFill="1" applyBorder="1" applyAlignment="1">
      <alignment horizontal="center" vertical="center"/>
    </xf>
    <xf numFmtId="0" fontId="0" fillId="33" borderId="10" xfId="0" applyFill="1" applyBorder="1" applyAlignment="1">
      <alignment/>
    </xf>
    <xf numFmtId="0" fontId="0" fillId="4" borderId="10" xfId="0" applyFill="1" applyBorder="1" applyAlignment="1">
      <alignment horizontal="center" vertical="center"/>
    </xf>
    <xf numFmtId="0" fontId="3" fillId="33" borderId="10" xfId="0" applyFont="1" applyFill="1" applyBorder="1" applyAlignment="1">
      <alignment horizontal="center" vertical="center" wrapText="1"/>
    </xf>
    <xf numFmtId="0" fontId="76" fillId="4" borderId="0" xfId="0" applyFont="1" applyFill="1" applyBorder="1" applyAlignment="1">
      <alignment wrapText="1"/>
    </xf>
    <xf numFmtId="4" fontId="77" fillId="4" borderId="10" xfId="0" applyNumberFormat="1" applyFont="1" applyFill="1" applyBorder="1" applyAlignment="1">
      <alignment horizontal="center" vertical="center" wrapText="1"/>
    </xf>
    <xf numFmtId="0" fontId="70" fillId="4" borderId="13" xfId="0" applyFont="1" applyFill="1" applyBorder="1" applyAlignment="1">
      <alignment/>
    </xf>
    <xf numFmtId="0" fontId="70" fillId="4" borderId="13" xfId="0" applyFont="1" applyFill="1" applyBorder="1" applyAlignment="1">
      <alignment/>
    </xf>
    <xf numFmtId="0" fontId="78" fillId="33" borderId="13" xfId="0" applyFont="1" applyFill="1" applyBorder="1" applyAlignment="1">
      <alignment horizontal="center" vertical="center"/>
    </xf>
    <xf numFmtId="4" fontId="78" fillId="33" borderId="13" xfId="0" applyNumberFormat="1" applyFont="1" applyFill="1" applyBorder="1" applyAlignment="1">
      <alignment horizontal="center" vertical="center"/>
    </xf>
    <xf numFmtId="0" fontId="3" fillId="33" borderId="10" xfId="0" applyFont="1" applyFill="1" applyBorder="1" applyAlignment="1">
      <alignment horizontal="left" vertical="center" wrapText="1"/>
    </xf>
    <xf numFmtId="0" fontId="0" fillId="33" borderId="0" xfId="0" applyFill="1" applyBorder="1" applyAlignment="1">
      <alignment/>
    </xf>
    <xf numFmtId="0" fontId="2" fillId="4" borderId="10" xfId="0" applyFont="1" applyFill="1" applyBorder="1" applyAlignment="1">
      <alignment horizontal="left" vertical="center" wrapText="1"/>
    </xf>
    <xf numFmtId="175" fontId="77" fillId="4" borderId="10" xfId="0" applyNumberFormat="1" applyFont="1" applyFill="1" applyBorder="1" applyAlignment="1">
      <alignment horizontal="center" vertical="center"/>
    </xf>
    <xf numFmtId="0" fontId="70" fillId="4" borderId="10" xfId="0" applyFont="1" applyFill="1" applyBorder="1" applyAlignment="1">
      <alignment/>
    </xf>
    <xf numFmtId="0" fontId="70" fillId="4" borderId="10" xfId="0" applyFont="1" applyFill="1" applyBorder="1" applyAlignment="1">
      <alignment/>
    </xf>
    <xf numFmtId="0" fontId="77" fillId="4" borderId="10" xfId="0" applyFont="1" applyFill="1" applyBorder="1" applyAlignment="1">
      <alignment horizontal="center" vertical="center"/>
    </xf>
    <xf numFmtId="0" fontId="76" fillId="4" borderId="10" xfId="0" applyFont="1" applyFill="1" applyBorder="1" applyAlignment="1">
      <alignment wrapText="1"/>
    </xf>
    <xf numFmtId="0" fontId="3" fillId="35" borderId="0" xfId="56" applyFont="1" applyFill="1">
      <alignment/>
      <protection/>
    </xf>
    <xf numFmtId="0" fontId="3" fillId="33" borderId="0" xfId="56" applyFont="1" applyFill="1">
      <alignment/>
      <protection/>
    </xf>
    <xf numFmtId="0" fontId="9" fillId="35" borderId="10" xfId="56" applyFont="1" applyFill="1" applyBorder="1" applyAlignment="1">
      <alignment horizontal="center" vertical="center" wrapText="1"/>
      <protection/>
    </xf>
    <xf numFmtId="0" fontId="9" fillId="33" borderId="10" xfId="56" applyFont="1" applyFill="1" applyBorder="1" applyAlignment="1">
      <alignment horizontal="center" vertical="center" wrapText="1"/>
      <protection/>
    </xf>
    <xf numFmtId="0" fontId="5" fillId="35" borderId="10" xfId="56" applyFont="1" applyFill="1" applyBorder="1" applyAlignment="1">
      <alignment horizontal="center" vertical="center"/>
      <protection/>
    </xf>
    <xf numFmtId="0" fontId="5" fillId="33" borderId="10" xfId="56" applyFont="1" applyFill="1" applyBorder="1" applyAlignment="1">
      <alignment horizontal="center" vertical="center"/>
      <protection/>
    </xf>
    <xf numFmtId="0" fontId="4" fillId="36" borderId="10" xfId="56" applyFont="1" applyFill="1" applyBorder="1" applyAlignment="1">
      <alignment horizontal="center" vertical="center"/>
      <protection/>
    </xf>
    <xf numFmtId="0" fontId="2" fillId="36" borderId="10" xfId="56" applyFont="1" applyFill="1" applyBorder="1" applyAlignment="1">
      <alignment vertical="center" wrapText="1"/>
      <protection/>
    </xf>
    <xf numFmtId="4" fontId="9" fillId="36" borderId="10" xfId="56" applyNumberFormat="1" applyFont="1" applyFill="1" applyBorder="1" applyAlignment="1">
      <alignment wrapText="1"/>
      <protection/>
    </xf>
    <xf numFmtId="175" fontId="4" fillId="36" borderId="10" xfId="56" applyNumberFormat="1" applyFont="1" applyFill="1" applyBorder="1" applyAlignment="1">
      <alignment horizontal="center"/>
      <protection/>
    </xf>
    <xf numFmtId="0" fontId="4" fillId="36" borderId="10" xfId="56" applyFont="1" applyFill="1" applyBorder="1">
      <alignment/>
      <protection/>
    </xf>
    <xf numFmtId="0" fontId="4" fillId="36" borderId="12" xfId="56" applyFont="1" applyFill="1" applyBorder="1">
      <alignment/>
      <protection/>
    </xf>
    <xf numFmtId="0" fontId="4" fillId="36" borderId="13" xfId="56" applyFont="1" applyFill="1" applyBorder="1">
      <alignment/>
      <protection/>
    </xf>
    <xf numFmtId="0" fontId="4" fillId="35" borderId="10" xfId="56" applyFont="1" applyFill="1" applyBorder="1" applyAlignment="1">
      <alignment horizontal="center" vertical="center"/>
      <protection/>
    </xf>
    <xf numFmtId="0" fontId="3" fillId="35" borderId="10" xfId="0" applyFont="1" applyFill="1" applyBorder="1" applyAlignment="1">
      <alignment vertical="center" wrapText="1"/>
    </xf>
    <xf numFmtId="4" fontId="4" fillId="35" borderId="10" xfId="56" applyNumberFormat="1" applyFont="1" applyFill="1" applyBorder="1">
      <alignment/>
      <protection/>
    </xf>
    <xf numFmtId="175" fontId="4" fillId="4" borderId="10" xfId="56" applyNumberFormat="1" applyFont="1" applyFill="1" applyBorder="1" applyAlignment="1">
      <alignment horizontal="center"/>
      <protection/>
    </xf>
    <xf numFmtId="4" fontId="4" fillId="4" borderId="10" xfId="56" applyNumberFormat="1" applyFont="1" applyFill="1" applyBorder="1">
      <alignment/>
      <protection/>
    </xf>
    <xf numFmtId="0" fontId="4" fillId="35" borderId="10" xfId="56" applyFont="1" applyFill="1" applyBorder="1">
      <alignment/>
      <protection/>
    </xf>
    <xf numFmtId="0" fontId="4" fillId="35" borderId="11" xfId="56" applyFont="1" applyFill="1" applyBorder="1">
      <alignment/>
      <protection/>
    </xf>
    <xf numFmtId="0" fontId="3" fillId="33" borderId="10" xfId="0" applyFont="1" applyFill="1" applyBorder="1" applyAlignment="1">
      <alignment vertical="center" wrapText="1"/>
    </xf>
    <xf numFmtId="4" fontId="9" fillId="33" borderId="10" xfId="56" applyNumberFormat="1" applyFont="1" applyFill="1" applyBorder="1" applyAlignment="1">
      <alignment wrapText="1"/>
      <protection/>
    </xf>
    <xf numFmtId="4" fontId="4" fillId="33" borderId="10" xfId="56" applyNumberFormat="1" applyFont="1" applyFill="1" applyBorder="1">
      <alignment/>
      <protection/>
    </xf>
    <xf numFmtId="4" fontId="4" fillId="33" borderId="10" xfId="56" applyNumberFormat="1" applyFont="1" applyFill="1" applyBorder="1" applyAlignment="1">
      <alignment horizontal="right"/>
      <protection/>
    </xf>
    <xf numFmtId="175" fontId="4" fillId="33" borderId="10" xfId="56" applyNumberFormat="1" applyFont="1" applyFill="1" applyBorder="1" applyAlignment="1">
      <alignment horizontal="center"/>
      <protection/>
    </xf>
    <xf numFmtId="4" fontId="3" fillId="33" borderId="10" xfId="55" applyNumberFormat="1" applyFont="1" applyFill="1" applyBorder="1" applyAlignment="1">
      <alignment horizontal="right"/>
      <protection/>
    </xf>
    <xf numFmtId="0" fontId="4" fillId="3" borderId="10" xfId="56" applyFont="1" applyFill="1" applyBorder="1" applyAlignment="1">
      <alignment horizontal="center" vertical="center"/>
      <protection/>
    </xf>
    <xf numFmtId="0" fontId="3" fillId="3" borderId="10" xfId="0" applyFont="1" applyFill="1" applyBorder="1" applyAlignment="1">
      <alignment vertical="center" wrapText="1"/>
    </xf>
    <xf numFmtId="4" fontId="4" fillId="3" borderId="10" xfId="56" applyNumberFormat="1" applyFont="1" applyFill="1" applyBorder="1">
      <alignment/>
      <protection/>
    </xf>
    <xf numFmtId="4" fontId="4" fillId="3" borderId="10" xfId="56" applyNumberFormat="1" applyFont="1" applyFill="1" applyBorder="1" applyAlignment="1">
      <alignment horizontal="right"/>
      <protection/>
    </xf>
    <xf numFmtId="175" fontId="4" fillId="3" borderId="10" xfId="56" applyNumberFormat="1" applyFont="1" applyFill="1" applyBorder="1" applyAlignment="1">
      <alignment horizontal="center"/>
      <protection/>
    </xf>
    <xf numFmtId="0" fontId="4" fillId="3" borderId="10" xfId="56" applyFont="1" applyFill="1" applyBorder="1">
      <alignment/>
      <protection/>
    </xf>
    <xf numFmtId="4" fontId="3" fillId="3" borderId="10" xfId="55" applyNumberFormat="1" applyFont="1" applyFill="1" applyBorder="1" applyAlignment="1">
      <alignment horizontal="right"/>
      <protection/>
    </xf>
    <xf numFmtId="4" fontId="9" fillId="3" borderId="10" xfId="56" applyNumberFormat="1" applyFont="1" applyFill="1" applyBorder="1" applyAlignment="1">
      <alignment wrapText="1"/>
      <protection/>
    </xf>
    <xf numFmtId="0" fontId="5" fillId="36" borderId="10" xfId="56" applyFont="1" applyFill="1" applyBorder="1" applyAlignment="1">
      <alignment horizontal="center" vertical="center"/>
      <protection/>
    </xf>
    <xf numFmtId="0" fontId="2" fillId="36" borderId="10" xfId="0" applyFont="1" applyFill="1" applyBorder="1" applyAlignment="1">
      <alignment vertical="center" wrapText="1"/>
    </xf>
    <xf numFmtId="4" fontId="1" fillId="36" borderId="10" xfId="56" applyNumberFormat="1" applyFont="1" applyFill="1" applyBorder="1" applyAlignment="1">
      <alignment wrapText="1"/>
      <protection/>
    </xf>
    <xf numFmtId="0" fontId="5" fillId="36" borderId="11" xfId="56" applyFont="1" applyFill="1" applyBorder="1">
      <alignment/>
      <protection/>
    </xf>
    <xf numFmtId="0" fontId="5" fillId="36" borderId="10" xfId="56" applyFont="1" applyFill="1" applyBorder="1">
      <alignment/>
      <protection/>
    </xf>
    <xf numFmtId="4" fontId="9" fillId="33" borderId="10" xfId="55" applyNumberFormat="1" applyFont="1" applyFill="1" applyBorder="1" applyAlignment="1">
      <alignment horizontal="right"/>
      <protection/>
    </xf>
    <xf numFmtId="175" fontId="5" fillId="36" borderId="10" xfId="56" applyNumberFormat="1" applyFont="1" applyFill="1" applyBorder="1" applyAlignment="1">
      <alignment horizontal="center"/>
      <protection/>
    </xf>
    <xf numFmtId="4" fontId="9" fillId="33" borderId="0" xfId="55" applyNumberFormat="1" applyFont="1" applyFill="1" applyBorder="1" applyAlignment="1">
      <alignment horizontal="right"/>
      <protection/>
    </xf>
    <xf numFmtId="0" fontId="4" fillId="35" borderId="0" xfId="56" applyFont="1" applyFill="1">
      <alignment/>
      <protection/>
    </xf>
    <xf numFmtId="0" fontId="4" fillId="33" borderId="0" xfId="56" applyFont="1" applyFill="1">
      <alignment/>
      <protection/>
    </xf>
    <xf numFmtId="0" fontId="79" fillId="4" borderId="10" xfId="0" applyFont="1" applyFill="1" applyBorder="1" applyAlignment="1">
      <alignment horizontal="center" vertical="center" wrapText="1"/>
    </xf>
    <xf numFmtId="4" fontId="80" fillId="4" borderId="10" xfId="0" applyNumberFormat="1" applyFont="1" applyFill="1" applyBorder="1" applyAlignment="1">
      <alignment horizontal="right" vertical="center"/>
    </xf>
    <xf numFmtId="186" fontId="76" fillId="4" borderId="10" xfId="0" applyNumberFormat="1" applyFont="1" applyFill="1" applyBorder="1" applyAlignment="1">
      <alignment horizontal="center" vertical="center"/>
    </xf>
    <xf numFmtId="0" fontId="61" fillId="4" borderId="0" xfId="0" applyFont="1" applyFill="1" applyAlignment="1">
      <alignment/>
    </xf>
    <xf numFmtId="4" fontId="80" fillId="4" borderId="10" xfId="0" applyNumberFormat="1" applyFont="1" applyFill="1" applyBorder="1" applyAlignment="1">
      <alignment horizontal="right" vertical="center" wrapText="1"/>
    </xf>
    <xf numFmtId="186" fontId="79" fillId="4" borderId="10" xfId="0" applyNumberFormat="1" applyFont="1" applyFill="1" applyBorder="1" applyAlignment="1">
      <alignment vertical="center"/>
    </xf>
    <xf numFmtId="0" fontId="61" fillId="4" borderId="10" xfId="0" applyFont="1" applyFill="1" applyBorder="1" applyAlignment="1">
      <alignment vertical="center"/>
    </xf>
    <xf numFmtId="0" fontId="79" fillId="4" borderId="0" xfId="0" applyFont="1" applyFill="1" applyAlignment="1">
      <alignment horizontal="center" vertical="center" wrapText="1"/>
    </xf>
    <xf numFmtId="4" fontId="79" fillId="4" borderId="10" xfId="0" applyNumberFormat="1" applyFont="1" applyFill="1" applyBorder="1" applyAlignment="1">
      <alignment horizontal="center" vertical="center"/>
    </xf>
    <xf numFmtId="4" fontId="71" fillId="33" borderId="10" xfId="0" applyNumberFormat="1" applyFont="1" applyFill="1" applyBorder="1" applyAlignment="1">
      <alignment vertical="center" wrapText="1"/>
    </xf>
    <xf numFmtId="4" fontId="71" fillId="33" borderId="10" xfId="0" applyNumberFormat="1" applyFont="1" applyFill="1" applyBorder="1" applyAlignment="1">
      <alignment vertical="center"/>
    </xf>
    <xf numFmtId="4" fontId="3" fillId="33" borderId="20" xfId="54" applyNumberFormat="1" applyFont="1" applyFill="1" applyBorder="1" applyAlignment="1">
      <alignment horizontal="right" vertical="center"/>
      <protection/>
    </xf>
    <xf numFmtId="0" fontId="76" fillId="4" borderId="15" xfId="0" applyFont="1" applyFill="1" applyBorder="1" applyAlignment="1">
      <alignment horizontal="center" vertical="center"/>
    </xf>
    <xf numFmtId="0" fontId="80" fillId="4" borderId="13" xfId="0" applyFont="1" applyFill="1" applyBorder="1" applyAlignment="1">
      <alignment horizontal="left" vertical="center" wrapText="1"/>
    </xf>
    <xf numFmtId="4" fontId="2" fillId="4" borderId="15" xfId="0" applyNumberFormat="1" applyFont="1" applyFill="1" applyBorder="1" applyAlignment="1">
      <alignment horizontal="right" vertical="center" wrapText="1"/>
    </xf>
    <xf numFmtId="0" fontId="76" fillId="4" borderId="15" xfId="0" applyFont="1" applyFill="1" applyBorder="1" applyAlignment="1">
      <alignment/>
    </xf>
    <xf numFmtId="175" fontId="76" fillId="4" borderId="15" xfId="0" applyNumberFormat="1" applyFont="1" applyFill="1" applyBorder="1" applyAlignment="1">
      <alignment/>
    </xf>
    <xf numFmtId="0" fontId="76" fillId="4" borderId="0" xfId="0" applyFont="1" applyFill="1" applyBorder="1" applyAlignment="1">
      <alignment/>
    </xf>
    <xf numFmtId="4" fontId="3" fillId="33" borderId="15" xfId="0" applyNumberFormat="1" applyFont="1" applyFill="1" applyBorder="1" applyAlignment="1">
      <alignment horizontal="right" vertical="center" wrapText="1"/>
    </xf>
    <xf numFmtId="4" fontId="3" fillId="33" borderId="10" xfId="54" applyNumberFormat="1" applyFont="1" applyFill="1" applyBorder="1" applyAlignment="1">
      <alignment horizontal="right" vertical="center"/>
      <protection/>
    </xf>
    <xf numFmtId="4" fontId="3" fillId="33" borderId="10" xfId="53" applyNumberFormat="1" applyFont="1" applyFill="1" applyBorder="1" applyAlignment="1">
      <alignment horizontal="center" vertical="center"/>
      <protection/>
    </xf>
    <xf numFmtId="0" fontId="71" fillId="33" borderId="0" xfId="0" applyFont="1" applyFill="1" applyBorder="1" applyAlignment="1">
      <alignment/>
    </xf>
    <xf numFmtId="0" fontId="80" fillId="4" borderId="10" xfId="0" applyFont="1" applyFill="1" applyBorder="1" applyAlignment="1">
      <alignment/>
    </xf>
    <xf numFmtId="4" fontId="1" fillId="4" borderId="10" xfId="0" applyNumberFormat="1" applyFont="1" applyFill="1" applyBorder="1" applyAlignment="1">
      <alignment horizontal="right" vertical="center" wrapText="1"/>
    </xf>
    <xf numFmtId="172" fontId="2" fillId="0" borderId="15" xfId="66" applyNumberFormat="1" applyFont="1" applyFill="1" applyBorder="1" applyAlignment="1">
      <alignment vertical="top" wrapText="1"/>
    </xf>
    <xf numFmtId="172" fontId="3" fillId="0" borderId="15" xfId="66" applyNumberFormat="1" applyFont="1" applyFill="1" applyBorder="1" applyAlignment="1">
      <alignment horizontal="center" vertical="top" wrapText="1"/>
    </xf>
    <xf numFmtId="172" fontId="2" fillId="0" borderId="10" xfId="66" applyNumberFormat="1" applyFont="1" applyFill="1" applyBorder="1" applyAlignment="1">
      <alignment horizontal="center" vertical="top" wrapText="1"/>
    </xf>
    <xf numFmtId="172" fontId="3" fillId="0" borderId="10" xfId="0" applyNumberFormat="1" applyFont="1" applyFill="1" applyBorder="1" applyAlignment="1">
      <alignment vertical="center"/>
    </xf>
    <xf numFmtId="172" fontId="5" fillId="0" borderId="10" xfId="0" applyNumberFormat="1" applyFont="1" applyFill="1" applyBorder="1" applyAlignment="1">
      <alignment horizontal="right" vertical="center" wrapText="1"/>
    </xf>
    <xf numFmtId="172" fontId="2" fillId="0" borderId="10" xfId="0" applyNumberFormat="1" applyFont="1" applyFill="1" applyBorder="1" applyAlignment="1">
      <alignment horizontal="center" vertical="center" wrapText="1"/>
    </xf>
    <xf numFmtId="172" fontId="2" fillId="0" borderId="10" xfId="0" applyNumberFormat="1" applyFont="1" applyFill="1" applyBorder="1" applyAlignment="1">
      <alignment horizontal="center" vertical="center"/>
    </xf>
    <xf numFmtId="172" fontId="2" fillId="0" borderId="10" xfId="66" applyNumberFormat="1" applyFont="1" applyFill="1" applyBorder="1" applyAlignment="1">
      <alignment horizontal="center" vertical="center"/>
    </xf>
    <xf numFmtId="172" fontId="3" fillId="0" borderId="0" xfId="0" applyNumberFormat="1" applyFont="1" applyFill="1" applyBorder="1" applyAlignment="1">
      <alignment vertical="center"/>
    </xf>
    <xf numFmtId="172" fontId="3" fillId="0" borderId="14" xfId="66" applyNumberFormat="1" applyFont="1" applyFill="1" applyBorder="1" applyAlignment="1">
      <alignment horizontal="center" vertical="top" wrapText="1"/>
    </xf>
    <xf numFmtId="172" fontId="3" fillId="0" borderId="10" xfId="0" applyNumberFormat="1" applyFont="1" applyFill="1" applyBorder="1" applyAlignment="1">
      <alignment vertical="top" wrapText="1"/>
    </xf>
    <xf numFmtId="0" fontId="10" fillId="0" borderId="16" xfId="0" applyFont="1" applyFill="1" applyBorder="1" applyAlignment="1">
      <alignment horizontal="center" vertical="center"/>
    </xf>
    <xf numFmtId="172" fontId="10" fillId="0" borderId="16" xfId="0" applyNumberFormat="1" applyFont="1" applyFill="1" applyBorder="1" applyAlignment="1">
      <alignment vertical="top"/>
    </xf>
    <xf numFmtId="172" fontId="2" fillId="0" borderId="15" xfId="0" applyNumberFormat="1" applyFont="1" applyFill="1" applyBorder="1" applyAlignment="1">
      <alignment horizontal="center" vertical="top"/>
    </xf>
    <xf numFmtId="172" fontId="3" fillId="0" borderId="15" xfId="0" applyNumberFormat="1" applyFont="1" applyFill="1" applyBorder="1" applyAlignment="1">
      <alignment horizontal="center" vertical="top"/>
    </xf>
    <xf numFmtId="172" fontId="2" fillId="0" borderId="10" xfId="0" applyNumberFormat="1" applyFont="1" applyFill="1" applyBorder="1" applyAlignment="1">
      <alignment vertical="top" wrapText="1"/>
    </xf>
    <xf numFmtId="172" fontId="2" fillId="0" borderId="10" xfId="0" applyNumberFormat="1" applyFont="1" applyFill="1" applyBorder="1" applyAlignment="1">
      <alignment horizontal="left" vertical="top" wrapText="1"/>
    </xf>
    <xf numFmtId="172" fontId="3" fillId="0" borderId="10" xfId="0" applyNumberFormat="1" applyFont="1" applyFill="1" applyBorder="1" applyAlignment="1">
      <alignment horizontal="left" vertical="top" wrapText="1"/>
    </xf>
    <xf numFmtId="172" fontId="2" fillId="0" borderId="10" xfId="66" applyNumberFormat="1" applyFont="1" applyFill="1" applyBorder="1" applyAlignment="1">
      <alignment vertical="center"/>
    </xf>
    <xf numFmtId="0" fontId="71" fillId="33" borderId="10" xfId="0" applyFont="1" applyFill="1" applyBorder="1" applyAlignment="1">
      <alignment horizontal="center" vertical="center"/>
    </xf>
    <xf numFmtId="0" fontId="1" fillId="0" borderId="0" xfId="0" applyFont="1" applyAlignment="1">
      <alignment horizontal="center" vertical="center" wrapText="1"/>
    </xf>
    <xf numFmtId="0" fontId="3" fillId="0" borderId="0" xfId="0" applyFont="1" applyAlignment="1">
      <alignment/>
    </xf>
    <xf numFmtId="0" fontId="22" fillId="0" borderId="0" xfId="0" applyFont="1" applyAlignment="1">
      <alignment horizontal="center" vertical="center" wrapText="1"/>
    </xf>
    <xf numFmtId="0" fontId="22" fillId="0" borderId="0" xfId="0" applyFont="1" applyAlignment="1">
      <alignment horizontal="left" vertical="center" wrapText="1"/>
    </xf>
    <xf numFmtId="0" fontId="3" fillId="0" borderId="0" xfId="0" applyFont="1" applyBorder="1" applyAlignment="1">
      <alignment/>
    </xf>
    <xf numFmtId="0" fontId="2" fillId="0" borderId="10" xfId="0" applyFont="1" applyBorder="1" applyAlignment="1">
      <alignment horizontal="center"/>
    </xf>
    <xf numFmtId="0" fontId="3" fillId="0" borderId="10" xfId="0" applyFont="1" applyBorder="1" applyAlignment="1">
      <alignment horizontal="left" vertical="center" wrapText="1"/>
    </xf>
    <xf numFmtId="172" fontId="22" fillId="0" borderId="10" xfId="0" applyNumberFormat="1" applyFont="1" applyBorder="1" applyAlignment="1">
      <alignment horizontal="center" vertical="center" wrapText="1"/>
    </xf>
    <xf numFmtId="0" fontId="22" fillId="0" borderId="10" xfId="0" applyFont="1" applyBorder="1" applyAlignment="1">
      <alignment horizontal="center" vertical="center" wrapText="1"/>
    </xf>
    <xf numFmtId="0" fontId="3" fillId="0" borderId="15" xfId="0" applyFont="1" applyBorder="1" applyAlignment="1">
      <alignment vertical="center" wrapText="1"/>
    </xf>
    <xf numFmtId="0" fontId="3" fillId="0" borderId="10" xfId="0" applyFont="1" applyBorder="1" applyAlignment="1">
      <alignment vertical="center" wrapText="1"/>
    </xf>
    <xf numFmtId="172" fontId="22" fillId="0" borderId="10" xfId="0" applyNumberFormat="1" applyFont="1" applyFill="1" applyBorder="1" applyAlignment="1">
      <alignment horizontal="center" vertical="center" wrapText="1"/>
    </xf>
    <xf numFmtId="172" fontId="4" fillId="0" borderId="0" xfId="0" applyNumberFormat="1" applyFont="1" applyFill="1" applyBorder="1" applyAlignment="1">
      <alignment/>
    </xf>
    <xf numFmtId="0" fontId="4" fillId="0" borderId="10" xfId="0" applyFont="1" applyFill="1" applyBorder="1" applyAlignment="1">
      <alignment horizontal="center" vertical="top" wrapText="1"/>
    </xf>
    <xf numFmtId="0" fontId="4" fillId="0" borderId="0" xfId="0" applyFont="1" applyFill="1" applyAlignment="1">
      <alignment horizontal="center" vertical="center"/>
    </xf>
    <xf numFmtId="49" fontId="4" fillId="0" borderId="10" xfId="0" applyNumberFormat="1" applyFont="1" applyFill="1" applyBorder="1" applyAlignment="1">
      <alignment horizontal="center" vertical="top" wrapText="1"/>
    </xf>
    <xf numFmtId="0" fontId="73" fillId="0" borderId="10" xfId="0" applyFont="1" applyFill="1" applyBorder="1" applyAlignment="1">
      <alignment horizontal="center" vertical="top"/>
    </xf>
    <xf numFmtId="172" fontId="4" fillId="0" borderId="10" xfId="0" applyNumberFormat="1" applyFont="1" applyFill="1" applyBorder="1" applyAlignment="1">
      <alignment horizontal="center" vertical="top" wrapText="1"/>
    </xf>
    <xf numFmtId="0" fontId="73" fillId="0" borderId="11" xfId="0" applyFont="1" applyFill="1" applyBorder="1" applyAlignment="1">
      <alignment horizontal="center" vertical="top"/>
    </xf>
    <xf numFmtId="0" fontId="4" fillId="0" borderId="11" xfId="0"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0" fontId="4" fillId="0" borderId="12" xfId="0" applyFont="1" applyFill="1" applyBorder="1" applyAlignment="1">
      <alignment horizontal="center" vertical="top" wrapText="1"/>
    </xf>
    <xf numFmtId="0" fontId="4" fillId="0" borderId="13" xfId="0" applyFont="1" applyFill="1" applyBorder="1" applyAlignment="1">
      <alignment horizontal="center" vertical="top" wrapText="1"/>
    </xf>
    <xf numFmtId="3" fontId="4" fillId="0" borderId="10" xfId="0" applyNumberFormat="1" applyFont="1" applyFill="1" applyBorder="1" applyAlignment="1">
      <alignment horizontal="center" vertical="top"/>
    </xf>
    <xf numFmtId="3" fontId="4" fillId="0" borderId="10" xfId="0" applyNumberFormat="1" applyFont="1" applyFill="1" applyBorder="1" applyAlignment="1">
      <alignment horizontal="center" vertical="top" wrapText="1"/>
    </xf>
    <xf numFmtId="0" fontId="4" fillId="0" borderId="15" xfId="0" applyFont="1" applyFill="1" applyBorder="1" applyAlignment="1">
      <alignment horizontal="left" vertical="top" wrapText="1"/>
    </xf>
    <xf numFmtId="172" fontId="4" fillId="0" borderId="10" xfId="0" applyNumberFormat="1" applyFont="1" applyFill="1" applyBorder="1" applyAlignment="1">
      <alignment horizontal="center" vertical="top"/>
    </xf>
    <xf numFmtId="0" fontId="4" fillId="0" borderId="15" xfId="0" applyFont="1" applyFill="1" applyBorder="1" applyAlignment="1">
      <alignment vertical="top" wrapText="1"/>
    </xf>
    <xf numFmtId="0" fontId="4" fillId="0" borderId="10" xfId="0" applyFont="1" applyFill="1" applyBorder="1" applyAlignment="1">
      <alignment horizontal="justify" vertical="top" wrapText="1"/>
    </xf>
    <xf numFmtId="172" fontId="4" fillId="0" borderId="15" xfId="0" applyNumberFormat="1" applyFont="1" applyFill="1" applyBorder="1" applyAlignment="1">
      <alignment horizontal="center" vertical="top" wrapText="1"/>
    </xf>
    <xf numFmtId="172" fontId="4" fillId="0" borderId="10" xfId="0" applyNumberFormat="1" applyFont="1" applyFill="1" applyBorder="1" applyAlignment="1">
      <alignment wrapText="1"/>
    </xf>
    <xf numFmtId="172" fontId="4" fillId="0" borderId="15" xfId="0" applyNumberFormat="1" applyFont="1" applyFill="1" applyBorder="1" applyAlignment="1">
      <alignment horizontal="center" vertical="top"/>
    </xf>
    <xf numFmtId="3" fontId="5" fillId="0" borderId="10" xfId="0" applyNumberFormat="1" applyFont="1" applyFill="1" applyBorder="1" applyAlignment="1">
      <alignment horizontal="right" vertical="top" wrapText="1"/>
    </xf>
    <xf numFmtId="172" fontId="5" fillId="0" borderId="10" xfId="0" applyNumberFormat="1" applyFont="1" applyFill="1" applyBorder="1" applyAlignment="1">
      <alignment horizontal="center" vertical="top"/>
    </xf>
    <xf numFmtId="172" fontId="5" fillId="0" borderId="10" xfId="0" applyNumberFormat="1" applyFont="1" applyFill="1" applyBorder="1" applyAlignment="1">
      <alignment horizontal="center" vertical="top" wrapText="1"/>
    </xf>
    <xf numFmtId="172" fontId="5" fillId="0" borderId="0" xfId="0" applyNumberFormat="1" applyFont="1" applyFill="1" applyBorder="1" applyAlignment="1">
      <alignment/>
    </xf>
    <xf numFmtId="0" fontId="4" fillId="0" borderId="21" xfId="0" applyFont="1" applyFill="1" applyBorder="1" applyAlignment="1">
      <alignment wrapText="1"/>
    </xf>
    <xf numFmtId="0" fontId="4" fillId="0" borderId="0" xfId="0" applyFont="1" applyFill="1" applyBorder="1" applyAlignment="1">
      <alignment horizontal="right"/>
    </xf>
    <xf numFmtId="0" fontId="4" fillId="0" borderId="0" xfId="0" applyFont="1" applyFill="1" applyAlignment="1">
      <alignment/>
    </xf>
    <xf numFmtId="0" fontId="5" fillId="0" borderId="0" xfId="0" applyFont="1" applyFill="1" applyAlignment="1">
      <alignment horizontal="left"/>
    </xf>
    <xf numFmtId="0" fontId="4" fillId="0" borderId="0" xfId="0" applyFont="1" applyFill="1" applyAlignment="1">
      <alignment horizontal="left"/>
    </xf>
    <xf numFmtId="0" fontId="4" fillId="0" borderId="0" xfId="0" applyFont="1" applyFill="1" applyBorder="1" applyAlignment="1">
      <alignment horizontal="center"/>
    </xf>
    <xf numFmtId="0" fontId="5" fillId="0" borderId="0" xfId="0" applyFont="1" applyFill="1" applyBorder="1" applyAlignment="1">
      <alignment horizontal="center"/>
    </xf>
    <xf numFmtId="0" fontId="72" fillId="0" borderId="0" xfId="0" applyFont="1" applyAlignment="1">
      <alignment wrapText="1"/>
    </xf>
    <xf numFmtId="2" fontId="80" fillId="33" borderId="10" xfId="0" applyNumberFormat="1" applyFont="1" applyFill="1" applyBorder="1" applyAlignment="1">
      <alignment horizontal="left" vertical="center" wrapText="1"/>
    </xf>
    <xf numFmtId="4" fontId="70" fillId="33" borderId="10" xfId="0" applyNumberFormat="1" applyFont="1" applyFill="1" applyBorder="1" applyAlignment="1">
      <alignment horizontal="center" vertical="center"/>
    </xf>
    <xf numFmtId="175" fontId="70" fillId="33" borderId="10" xfId="0" applyNumberFormat="1" applyFont="1" applyFill="1" applyBorder="1" applyAlignment="1">
      <alignment horizontal="center" vertical="center"/>
    </xf>
    <xf numFmtId="4" fontId="71" fillId="33" borderId="10" xfId="0" applyNumberFormat="1" applyFont="1" applyFill="1" applyBorder="1" applyAlignment="1">
      <alignment horizontal="center" vertical="center"/>
    </xf>
    <xf numFmtId="2" fontId="70" fillId="33" borderId="10" xfId="0" applyNumberFormat="1" applyFont="1" applyFill="1" applyBorder="1" applyAlignment="1">
      <alignment horizontal="left" vertical="center" wrapText="1"/>
    </xf>
    <xf numFmtId="4" fontId="70" fillId="33" borderId="10" xfId="0" applyNumberFormat="1" applyFont="1" applyFill="1" applyBorder="1" applyAlignment="1">
      <alignment horizontal="center" vertical="center" wrapText="1"/>
    </xf>
    <xf numFmtId="2" fontId="81" fillId="0" borderId="0" xfId="0" applyNumberFormat="1" applyFont="1" applyAlignment="1">
      <alignment horizontal="left" wrapText="1"/>
    </xf>
    <xf numFmtId="4" fontId="70" fillId="33" borderId="10" xfId="0" applyNumberFormat="1" applyFont="1" applyFill="1" applyBorder="1" applyAlignment="1">
      <alignment horizontal="center"/>
    </xf>
    <xf numFmtId="10" fontId="80" fillId="4" borderId="10" xfId="0" applyNumberFormat="1" applyFont="1" applyFill="1" applyBorder="1" applyAlignment="1">
      <alignment horizontal="right" vertical="center"/>
    </xf>
    <xf numFmtId="4" fontId="80" fillId="4" borderId="10" xfId="0" applyNumberFormat="1" applyFont="1" applyFill="1" applyBorder="1" applyAlignment="1">
      <alignment horizontal="center" vertical="center"/>
    </xf>
    <xf numFmtId="10" fontId="80" fillId="33" borderId="10" xfId="0" applyNumberFormat="1" applyFont="1" applyFill="1" applyBorder="1" applyAlignment="1">
      <alignment horizontal="right" vertical="center"/>
    </xf>
    <xf numFmtId="4" fontId="71" fillId="33" borderId="10" xfId="0" applyNumberFormat="1" applyFont="1" applyFill="1" applyBorder="1" applyAlignment="1">
      <alignment/>
    </xf>
    <xf numFmtId="4" fontId="80" fillId="4" borderId="10" xfId="0" applyNumberFormat="1" applyFont="1" applyFill="1" applyBorder="1" applyAlignment="1">
      <alignment vertical="center"/>
    </xf>
    <xf numFmtId="4" fontId="71" fillId="33" borderId="15" xfId="0" applyNumberFormat="1" applyFont="1" applyFill="1" applyBorder="1" applyAlignment="1">
      <alignment/>
    </xf>
    <xf numFmtId="0" fontId="1" fillId="4" borderId="10" xfId="0" applyFont="1" applyFill="1" applyBorder="1" applyAlignment="1">
      <alignment vertical="center" wrapText="1"/>
    </xf>
    <xf numFmtId="0" fontId="73" fillId="4" borderId="10" xfId="0" applyFont="1" applyFill="1" applyBorder="1" applyAlignment="1">
      <alignment horizontal="center" vertical="center"/>
    </xf>
    <xf numFmtId="0" fontId="73" fillId="4" borderId="19" xfId="0" applyFont="1" applyFill="1" applyBorder="1" applyAlignment="1">
      <alignment wrapText="1"/>
    </xf>
    <xf numFmtId="4" fontId="73" fillId="4" borderId="10" xfId="0" applyNumberFormat="1" applyFont="1" applyFill="1" applyBorder="1" applyAlignment="1">
      <alignment/>
    </xf>
    <xf numFmtId="10" fontId="73" fillId="4" borderId="10" xfId="0" applyNumberFormat="1" applyFont="1" applyFill="1" applyBorder="1" applyAlignment="1">
      <alignment/>
    </xf>
    <xf numFmtId="0" fontId="73" fillId="4" borderId="10" xfId="0" applyFont="1" applyFill="1" applyBorder="1" applyAlignment="1">
      <alignment/>
    </xf>
    <xf numFmtId="175" fontId="73" fillId="4" borderId="10" xfId="0" applyNumberFormat="1" applyFont="1" applyFill="1" applyBorder="1" applyAlignment="1">
      <alignment/>
    </xf>
    <xf numFmtId="0" fontId="73" fillId="4" borderId="10" xfId="0" applyFont="1" applyFill="1" applyBorder="1" applyAlignment="1">
      <alignment/>
    </xf>
    <xf numFmtId="0" fontId="4" fillId="33" borderId="10" xfId="0" applyFont="1" applyFill="1" applyBorder="1" applyAlignment="1">
      <alignment horizontal="center" vertical="center" wrapText="1"/>
    </xf>
    <xf numFmtId="4" fontId="73" fillId="33" borderId="10" xfId="0" applyNumberFormat="1" applyFont="1" applyFill="1" applyBorder="1" applyAlignment="1">
      <alignment wrapText="1"/>
    </xf>
    <xf numFmtId="4" fontId="73" fillId="33" borderId="10" xfId="0" applyNumberFormat="1" applyFont="1" applyFill="1" applyBorder="1" applyAlignment="1">
      <alignment/>
    </xf>
    <xf numFmtId="10" fontId="73" fillId="33" borderId="10" xfId="0" applyNumberFormat="1" applyFont="1" applyFill="1" applyBorder="1" applyAlignment="1">
      <alignment/>
    </xf>
    <xf numFmtId="0" fontId="73" fillId="33" borderId="10" xfId="0" applyFont="1" applyFill="1" applyBorder="1" applyAlignment="1">
      <alignment/>
    </xf>
    <xf numFmtId="175" fontId="73" fillId="33" borderId="10" xfId="0" applyNumberFormat="1" applyFont="1" applyFill="1" applyBorder="1" applyAlignment="1">
      <alignment/>
    </xf>
    <xf numFmtId="0" fontId="73" fillId="33" borderId="10" xfId="0" applyFont="1" applyFill="1" applyBorder="1" applyAlignment="1">
      <alignment/>
    </xf>
    <xf numFmtId="0" fontId="73" fillId="33" borderId="10" xfId="0" applyFont="1" applyFill="1" applyBorder="1" applyAlignment="1">
      <alignment horizontal="center" vertical="center"/>
    </xf>
    <xf numFmtId="0" fontId="73" fillId="0" borderId="10" xfId="0" applyFont="1" applyBorder="1" applyAlignment="1">
      <alignment wrapText="1"/>
    </xf>
    <xf numFmtId="4" fontId="4" fillId="33" borderId="10" xfId="56" applyNumberFormat="1" applyFont="1" applyFill="1" applyBorder="1" applyAlignment="1">
      <alignment wrapText="1"/>
      <protection/>
    </xf>
    <xf numFmtId="0" fontId="73" fillId="33" borderId="13" xfId="0" applyFont="1" applyFill="1" applyBorder="1" applyAlignment="1">
      <alignment/>
    </xf>
    <xf numFmtId="4" fontId="73" fillId="33" borderId="13" xfId="0" applyNumberFormat="1" applyFont="1" applyFill="1" applyBorder="1" applyAlignment="1">
      <alignment/>
    </xf>
    <xf numFmtId="0" fontId="73" fillId="33" borderId="13" xfId="0" applyFont="1" applyFill="1" applyBorder="1" applyAlignment="1">
      <alignment/>
    </xf>
    <xf numFmtId="0" fontId="73" fillId="4" borderId="0" xfId="0" applyFont="1" applyFill="1" applyBorder="1" applyAlignment="1">
      <alignment/>
    </xf>
    <xf numFmtId="0" fontId="73" fillId="0" borderId="10" xfId="0" applyFont="1" applyBorder="1" applyAlignment="1">
      <alignment horizontal="center" vertical="center"/>
    </xf>
    <xf numFmtId="0" fontId="4" fillId="33" borderId="10" xfId="0" applyFont="1" applyFill="1" applyBorder="1" applyAlignment="1">
      <alignment horizontal="left" vertical="center" wrapText="1"/>
    </xf>
    <xf numFmtId="0" fontId="73" fillId="0" borderId="0" xfId="0" applyFont="1" applyBorder="1" applyAlignment="1">
      <alignment/>
    </xf>
    <xf numFmtId="4" fontId="73" fillId="0" borderId="10" xfId="0" applyNumberFormat="1" applyFont="1" applyBorder="1" applyAlignment="1">
      <alignment/>
    </xf>
    <xf numFmtId="4" fontId="73" fillId="4" borderId="10" xfId="0" applyNumberFormat="1" applyFont="1" applyFill="1" applyBorder="1" applyAlignment="1">
      <alignment wrapText="1"/>
    </xf>
    <xf numFmtId="0" fontId="73" fillId="4" borderId="13" xfId="0" applyFont="1" applyFill="1" applyBorder="1" applyAlignment="1">
      <alignment/>
    </xf>
    <xf numFmtId="4" fontId="73" fillId="4" borderId="13" xfId="0" applyNumberFormat="1" applyFont="1" applyFill="1" applyBorder="1" applyAlignment="1">
      <alignment/>
    </xf>
    <xf numFmtId="0" fontId="73" fillId="4" borderId="13" xfId="0" applyFont="1" applyFill="1" applyBorder="1" applyAlignment="1">
      <alignment/>
    </xf>
    <xf numFmtId="0" fontId="73" fillId="33" borderId="0" xfId="0" applyFont="1" applyFill="1" applyBorder="1" applyAlignment="1">
      <alignment/>
    </xf>
    <xf numFmtId="0" fontId="73" fillId="0" borderId="10" xfId="0" applyFont="1" applyBorder="1" applyAlignment="1">
      <alignment/>
    </xf>
    <xf numFmtId="4" fontId="73" fillId="33" borderId="13" xfId="0" applyNumberFormat="1" applyFont="1" applyFill="1" applyBorder="1" applyAlignment="1">
      <alignment wrapText="1"/>
    </xf>
    <xf numFmtId="0" fontId="73" fillId="0" borderId="0" xfId="0" applyFont="1" applyAlignment="1">
      <alignment/>
    </xf>
    <xf numFmtId="175" fontId="5" fillId="33" borderId="10" xfId="56" applyNumberFormat="1" applyFont="1" applyFill="1" applyBorder="1" applyAlignment="1">
      <alignment horizontal="center"/>
      <protection/>
    </xf>
    <xf numFmtId="4" fontId="1" fillId="34" borderId="10" xfId="56" applyNumberFormat="1" applyFont="1" applyFill="1" applyBorder="1">
      <alignment/>
      <protection/>
    </xf>
    <xf numFmtId="4" fontId="1" fillId="33" borderId="10" xfId="56" applyNumberFormat="1" applyFont="1" applyFill="1" applyBorder="1" applyAlignment="1">
      <alignment horizontal="right"/>
      <protection/>
    </xf>
    <xf numFmtId="175" fontId="5" fillId="0" borderId="10" xfId="56" applyNumberFormat="1" applyFont="1" applyBorder="1" applyAlignment="1">
      <alignment horizontal="center"/>
      <protection/>
    </xf>
    <xf numFmtId="0" fontId="18" fillId="0" borderId="0" xfId="58" applyFont="1" applyFill="1" applyAlignment="1">
      <alignment vertical="center" wrapText="1"/>
      <protection/>
    </xf>
    <xf numFmtId="0" fontId="18" fillId="0" borderId="10" xfId="57" applyFont="1" applyFill="1" applyBorder="1" applyAlignment="1">
      <alignment horizontal="center" vertical="center" wrapText="1"/>
      <protection/>
    </xf>
    <xf numFmtId="0" fontId="18" fillId="0" borderId="10" xfId="58" applyFont="1" applyFill="1" applyBorder="1" applyAlignment="1">
      <alignment horizontal="center" vertical="center" wrapText="1"/>
      <protection/>
    </xf>
    <xf numFmtId="4" fontId="18" fillId="0" borderId="10" xfId="57" applyNumberFormat="1" applyFont="1" applyFill="1" applyBorder="1" applyAlignment="1">
      <alignment horizontal="center" vertical="center" wrapText="1"/>
      <protection/>
    </xf>
    <xf numFmtId="4" fontId="12" fillId="0" borderId="10" xfId="57" applyNumberFormat="1" applyFont="1" applyFill="1" applyBorder="1" applyAlignment="1">
      <alignment horizontal="center" vertical="center" wrapText="1"/>
      <protection/>
    </xf>
    <xf numFmtId="4" fontId="18" fillId="0" borderId="19" xfId="57" applyNumberFormat="1" applyFont="1" applyFill="1" applyBorder="1" applyAlignment="1">
      <alignment horizontal="center" vertical="center" wrapText="1"/>
      <protection/>
    </xf>
    <xf numFmtId="0" fontId="19" fillId="37" borderId="10" xfId="57" applyFont="1" applyFill="1" applyBorder="1" applyAlignment="1">
      <alignment horizontal="center" vertical="center" wrapText="1"/>
      <protection/>
    </xf>
    <xf numFmtId="0" fontId="17" fillId="37" borderId="11" xfId="58" applyFont="1" applyFill="1" applyBorder="1" applyAlignment="1">
      <alignment vertical="center" wrapText="1"/>
      <protection/>
    </xf>
    <xf numFmtId="49" fontId="17" fillId="37" borderId="10" xfId="58" applyNumberFormat="1" applyFont="1" applyFill="1" applyBorder="1" applyAlignment="1">
      <alignment horizontal="center" vertical="center" wrapText="1" shrinkToFit="1"/>
      <protection/>
    </xf>
    <xf numFmtId="4" fontId="17" fillId="37" borderId="10" xfId="58" applyNumberFormat="1" applyFont="1" applyFill="1" applyBorder="1" applyAlignment="1">
      <alignment horizontal="right" vertical="center" wrapText="1" shrinkToFit="1"/>
      <protection/>
    </xf>
    <xf numFmtId="173" fontId="19" fillId="37" borderId="10" xfId="58" applyNumberFormat="1" applyFont="1" applyFill="1" applyBorder="1" applyAlignment="1">
      <alignment vertical="center" wrapText="1"/>
      <protection/>
    </xf>
    <xf numFmtId="0" fontId="19" fillId="37" borderId="10" xfId="58" applyFont="1" applyFill="1" applyBorder="1" applyAlignment="1">
      <alignment horizontal="center" vertical="center" wrapText="1"/>
      <protection/>
    </xf>
    <xf numFmtId="0" fontId="19" fillId="0" borderId="0" xfId="58" applyFont="1" applyFill="1" applyAlignment="1">
      <alignment vertical="center" wrapText="1"/>
      <protection/>
    </xf>
    <xf numFmtId="0" fontId="19" fillId="0" borderId="10" xfId="57" applyFont="1" applyFill="1" applyBorder="1" applyAlignment="1">
      <alignment horizontal="center" vertical="center" wrapText="1"/>
      <protection/>
    </xf>
    <xf numFmtId="0" fontId="18" fillId="0" borderId="11" xfId="57" applyFont="1" applyFill="1" applyBorder="1" applyAlignment="1">
      <alignment horizontal="justify" vertical="center" wrapText="1"/>
      <protection/>
    </xf>
    <xf numFmtId="49" fontId="18" fillId="0" borderId="10" xfId="58" applyNumberFormat="1" applyFont="1" applyFill="1" applyBorder="1" applyAlignment="1">
      <alignment horizontal="center" vertical="center" wrapText="1" shrinkToFit="1"/>
      <protection/>
    </xf>
    <xf numFmtId="4" fontId="18" fillId="0" borderId="10" xfId="58" applyNumberFormat="1" applyFont="1" applyFill="1" applyBorder="1" applyAlignment="1">
      <alignment horizontal="right" vertical="center" wrapText="1" shrinkToFit="1"/>
      <protection/>
    </xf>
    <xf numFmtId="4" fontId="19" fillId="0" borderId="10" xfId="58" applyNumberFormat="1" applyFont="1" applyFill="1" applyBorder="1" applyAlignment="1">
      <alignment horizontal="right" vertical="center" wrapText="1" shrinkToFit="1"/>
      <protection/>
    </xf>
    <xf numFmtId="173" fontId="19" fillId="0" borderId="10" xfId="58" applyNumberFormat="1" applyFont="1" applyFill="1" applyBorder="1" applyAlignment="1">
      <alignment vertical="center" wrapText="1"/>
      <protection/>
    </xf>
    <xf numFmtId="0" fontId="19" fillId="0" borderId="10" xfId="58" applyFont="1" applyFill="1" applyBorder="1" applyAlignment="1">
      <alignment horizontal="justify" vertical="center" wrapText="1"/>
      <protection/>
    </xf>
    <xf numFmtId="0" fontId="19" fillId="0" borderId="15" xfId="57" applyFont="1" applyFill="1" applyBorder="1" applyAlignment="1">
      <alignment horizontal="center" vertical="center" wrapText="1"/>
      <protection/>
    </xf>
    <xf numFmtId="0" fontId="18" fillId="0" borderId="22" xfId="57" applyFont="1" applyFill="1" applyBorder="1" applyAlignment="1">
      <alignment horizontal="justify" vertical="center" wrapText="1"/>
      <protection/>
    </xf>
    <xf numFmtId="49" fontId="18" fillId="0" borderId="15" xfId="58" applyNumberFormat="1" applyFont="1" applyFill="1" applyBorder="1" applyAlignment="1">
      <alignment horizontal="center" vertical="center" wrapText="1" shrinkToFit="1"/>
      <protection/>
    </xf>
    <xf numFmtId="4" fontId="18" fillId="0" borderId="15" xfId="58" applyNumberFormat="1" applyFont="1" applyFill="1" applyBorder="1" applyAlignment="1">
      <alignment horizontal="right" vertical="center" wrapText="1" shrinkToFit="1"/>
      <protection/>
    </xf>
    <xf numFmtId="4" fontId="19" fillId="0" borderId="15" xfId="58" applyNumberFormat="1" applyFont="1" applyFill="1" applyBorder="1" applyAlignment="1">
      <alignment horizontal="right" vertical="center" wrapText="1" shrinkToFit="1"/>
      <protection/>
    </xf>
    <xf numFmtId="0" fontId="19" fillId="0" borderId="13" xfId="58" applyFont="1" applyFill="1" applyBorder="1" applyAlignment="1">
      <alignment horizontal="center" vertical="center" wrapText="1"/>
      <protection/>
    </xf>
    <xf numFmtId="0" fontId="19" fillId="0" borderId="23" xfId="58" applyFont="1" applyFill="1" applyBorder="1" applyAlignment="1">
      <alignment horizontal="right" vertical="center" wrapText="1"/>
      <protection/>
    </xf>
    <xf numFmtId="4" fontId="18" fillId="0" borderId="13" xfId="58" applyNumberFormat="1" applyFont="1" applyFill="1" applyBorder="1" applyAlignment="1">
      <alignment horizontal="right" vertical="center" wrapText="1" shrinkToFit="1"/>
      <protection/>
    </xf>
    <xf numFmtId="4" fontId="19" fillId="0" borderId="13" xfId="58" applyNumberFormat="1" applyFont="1" applyFill="1" applyBorder="1" applyAlignment="1">
      <alignment horizontal="right" vertical="center" wrapText="1" shrinkToFit="1"/>
      <protection/>
    </xf>
    <xf numFmtId="173" fontId="19" fillId="0" borderId="13" xfId="58" applyNumberFormat="1" applyFont="1" applyFill="1" applyBorder="1" applyAlignment="1">
      <alignment vertical="center" wrapText="1"/>
      <protection/>
    </xf>
    <xf numFmtId="0" fontId="19" fillId="0" borderId="10" xfId="58" applyFont="1" applyFill="1" applyBorder="1" applyAlignment="1">
      <alignment horizontal="center" vertical="center" wrapText="1"/>
      <protection/>
    </xf>
    <xf numFmtId="0" fontId="18" fillId="0" borderId="14" xfId="57" applyFont="1" applyFill="1" applyBorder="1" applyAlignment="1">
      <alignment horizontal="right" vertical="center" wrapText="1"/>
      <protection/>
    </xf>
    <xf numFmtId="0" fontId="19" fillId="0" borderId="0" xfId="58" applyFont="1" applyFill="1" applyBorder="1" applyAlignment="1">
      <alignment horizontal="center" vertical="center" wrapText="1"/>
      <protection/>
    </xf>
    <xf numFmtId="0" fontId="18" fillId="0" borderId="0" xfId="57" applyFont="1" applyFill="1" applyBorder="1" applyAlignment="1">
      <alignment horizontal="right" vertical="center" wrapText="1"/>
      <protection/>
    </xf>
    <xf numFmtId="4" fontId="18" fillId="0" borderId="0" xfId="58" applyNumberFormat="1" applyFont="1" applyFill="1" applyBorder="1" applyAlignment="1">
      <alignment horizontal="right" vertical="center" wrapText="1" shrinkToFit="1"/>
      <protection/>
    </xf>
    <xf numFmtId="4" fontId="18" fillId="0" borderId="0" xfId="58" applyNumberFormat="1" applyFont="1" applyFill="1" applyAlignment="1">
      <alignment vertical="center" wrapText="1"/>
      <protection/>
    </xf>
    <xf numFmtId="0" fontId="18" fillId="0" borderId="0" xfId="58" applyFont="1" applyFill="1" applyAlignment="1">
      <alignment horizontal="center" vertical="center" wrapText="1"/>
      <protection/>
    </xf>
    <xf numFmtId="0" fontId="18" fillId="0" borderId="10" xfId="57" applyFont="1" applyFill="1" applyBorder="1" applyAlignment="1">
      <alignment vertical="center" wrapText="1"/>
      <protection/>
    </xf>
    <xf numFmtId="0" fontId="71" fillId="33" borderId="10" xfId="0" applyFont="1" applyFill="1" applyBorder="1" applyAlignment="1">
      <alignment horizontal="center" vertical="center"/>
    </xf>
    <xf numFmtId="172" fontId="3" fillId="0" borderId="21" xfId="0" applyNumberFormat="1" applyFont="1" applyFill="1" applyBorder="1" applyAlignment="1">
      <alignment/>
    </xf>
    <xf numFmtId="172" fontId="3" fillId="0" borderId="21" xfId="0" applyNumberFormat="1" applyFont="1" applyFill="1" applyBorder="1" applyAlignment="1">
      <alignment/>
    </xf>
    <xf numFmtId="4" fontId="80" fillId="4" borderId="13" xfId="0" applyNumberFormat="1" applyFont="1" applyFill="1" applyBorder="1" applyAlignment="1">
      <alignment horizontal="right" vertical="center"/>
    </xf>
    <xf numFmtId="10" fontId="80" fillId="4" borderId="13" xfId="0" applyNumberFormat="1" applyFont="1" applyFill="1" applyBorder="1" applyAlignment="1">
      <alignment horizontal="right" vertical="center"/>
    </xf>
    <xf numFmtId="4" fontId="80" fillId="4" borderId="13" xfId="0" applyNumberFormat="1" applyFont="1" applyFill="1" applyBorder="1" applyAlignment="1">
      <alignment vertical="center"/>
    </xf>
    <xf numFmtId="3" fontId="5" fillId="38" borderId="10" xfId="0" applyNumberFormat="1" applyFont="1" applyFill="1" applyBorder="1" applyAlignment="1">
      <alignment horizontal="center" vertical="top" wrapText="1"/>
    </xf>
    <xf numFmtId="3" fontId="1" fillId="38" borderId="15" xfId="0" applyNumberFormat="1" applyFont="1" applyFill="1" applyBorder="1" applyAlignment="1">
      <alignment horizontal="left" vertical="top" wrapText="1"/>
    </xf>
    <xf numFmtId="172" fontId="2" fillId="38" borderId="15" xfId="66" applyNumberFormat="1" applyFont="1" applyFill="1" applyBorder="1" applyAlignment="1">
      <alignment horizontal="center" vertical="top" wrapText="1"/>
    </xf>
    <xf numFmtId="172" fontId="2" fillId="38" borderId="10" xfId="0" applyNumberFormat="1" applyFont="1" applyFill="1" applyBorder="1" applyAlignment="1">
      <alignment horizontal="left" vertical="top" wrapText="1"/>
    </xf>
    <xf numFmtId="172" fontId="2" fillId="38" borderId="10" xfId="0" applyNumberFormat="1" applyFont="1" applyFill="1" applyBorder="1" applyAlignment="1">
      <alignment horizontal="center" vertical="top" wrapText="1"/>
    </xf>
    <xf numFmtId="172" fontId="2" fillId="38" borderId="15" xfId="0" applyNumberFormat="1" applyFont="1" applyFill="1" applyBorder="1" applyAlignment="1">
      <alignment horizontal="center" vertical="top"/>
    </xf>
    <xf numFmtId="172" fontId="2" fillId="38" borderId="15" xfId="0" applyNumberFormat="1" applyFont="1" applyFill="1" applyBorder="1" applyAlignment="1">
      <alignment horizontal="center" vertical="top" wrapText="1"/>
    </xf>
    <xf numFmtId="172" fontId="10" fillId="38" borderId="0" xfId="0" applyNumberFormat="1" applyFont="1" applyFill="1" applyBorder="1" applyAlignment="1">
      <alignment vertical="top"/>
    </xf>
    <xf numFmtId="3" fontId="1" fillId="38" borderId="10" xfId="0" applyNumberFormat="1" applyFont="1" applyFill="1" applyBorder="1" applyAlignment="1">
      <alignment horizontal="left" vertical="top" wrapText="1"/>
    </xf>
    <xf numFmtId="172" fontId="2" fillId="38" borderId="10" xfId="66" applyNumberFormat="1" applyFont="1" applyFill="1" applyBorder="1" applyAlignment="1">
      <alignment horizontal="center" vertical="top" wrapText="1"/>
    </xf>
    <xf numFmtId="172" fontId="2" fillId="38" borderId="10" xfId="0" applyNumberFormat="1" applyFont="1" applyFill="1" applyBorder="1" applyAlignment="1">
      <alignment vertical="top" wrapText="1"/>
    </xf>
    <xf numFmtId="172" fontId="3" fillId="38" borderId="10" xfId="0" applyNumberFormat="1" applyFont="1" applyFill="1" applyBorder="1" applyAlignment="1">
      <alignment vertical="top" wrapText="1"/>
    </xf>
    <xf numFmtId="172" fontId="3" fillId="38" borderId="10" xfId="0" applyNumberFormat="1" applyFont="1" applyFill="1" applyBorder="1" applyAlignment="1">
      <alignment horizontal="center" vertical="top" wrapText="1"/>
    </xf>
    <xf numFmtId="172" fontId="6" fillId="38" borderId="10" xfId="0" applyNumberFormat="1" applyFont="1" applyFill="1" applyBorder="1" applyAlignment="1">
      <alignment horizontal="center" vertical="top"/>
    </xf>
    <xf numFmtId="172" fontId="4" fillId="0" borderId="0" xfId="0" applyNumberFormat="1" applyFont="1" applyFill="1" applyBorder="1" applyAlignment="1">
      <alignment horizontal="center"/>
    </xf>
    <xf numFmtId="172" fontId="5" fillId="0" borderId="0" xfId="0" applyNumberFormat="1" applyFont="1" applyFill="1" applyBorder="1" applyAlignment="1">
      <alignment/>
    </xf>
    <xf numFmtId="172" fontId="4" fillId="33" borderId="10" xfId="0" applyNumberFormat="1" applyFont="1" applyFill="1" applyBorder="1" applyAlignment="1">
      <alignment horizontal="center" vertical="top"/>
    </xf>
    <xf numFmtId="172" fontId="5" fillId="33" borderId="10" xfId="0" applyNumberFormat="1" applyFont="1" applyFill="1" applyBorder="1" applyAlignment="1">
      <alignment horizontal="center" vertical="top"/>
    </xf>
    <xf numFmtId="184" fontId="71" fillId="33" borderId="10" xfId="0" applyNumberFormat="1" applyFont="1" applyFill="1" applyBorder="1" applyAlignment="1">
      <alignment horizontal="right" vertical="center" wrapText="1"/>
    </xf>
    <xf numFmtId="0" fontId="3" fillId="33" borderId="15" xfId="0" applyFont="1" applyFill="1" applyBorder="1" applyAlignment="1">
      <alignment horizontal="justify" vertical="top" wrapText="1"/>
    </xf>
    <xf numFmtId="172" fontId="3" fillId="33" borderId="10" xfId="0" applyNumberFormat="1" applyFont="1" applyFill="1" applyBorder="1" applyAlignment="1">
      <alignment horizontal="center" vertical="top"/>
    </xf>
    <xf numFmtId="172" fontId="3" fillId="33" borderId="10" xfId="0" applyNumberFormat="1" applyFont="1" applyFill="1" applyBorder="1" applyAlignment="1">
      <alignment horizontal="center" vertical="top" wrapText="1"/>
    </xf>
    <xf numFmtId="172" fontId="10" fillId="33" borderId="0" xfId="0" applyNumberFormat="1" applyFont="1" applyFill="1" applyBorder="1" applyAlignment="1">
      <alignment/>
    </xf>
    <xf numFmtId="172" fontId="3" fillId="33" borderId="0" xfId="0" applyNumberFormat="1" applyFont="1" applyFill="1" applyBorder="1" applyAlignment="1">
      <alignment/>
    </xf>
    <xf numFmtId="0" fontId="3" fillId="33" borderId="10" xfId="0" applyFont="1" applyFill="1" applyBorder="1" applyAlignment="1">
      <alignment horizontal="justify" vertical="top" wrapText="1"/>
    </xf>
    <xf numFmtId="4" fontId="3" fillId="33" borderId="10" xfId="0" applyNumberFormat="1" applyFont="1" applyFill="1" applyBorder="1" applyAlignment="1">
      <alignment horizontal="center" vertical="top"/>
    </xf>
    <xf numFmtId="0" fontId="3" fillId="33" borderId="10" xfId="0" applyFont="1" applyFill="1" applyBorder="1" applyAlignment="1">
      <alignment horizontal="left" vertical="top" wrapText="1"/>
    </xf>
    <xf numFmtId="4" fontId="3" fillId="0" borderId="10" xfId="0" applyNumberFormat="1" applyFont="1" applyFill="1" applyBorder="1" applyAlignment="1">
      <alignment horizontal="center" vertical="top" wrapText="1"/>
    </xf>
    <xf numFmtId="4" fontId="2" fillId="0" borderId="10" xfId="0" applyNumberFormat="1" applyFont="1" applyFill="1" applyBorder="1" applyAlignment="1">
      <alignment horizontal="center" vertical="top" wrapText="1"/>
    </xf>
    <xf numFmtId="0" fontId="18" fillId="0" borderId="10" xfId="57" applyFont="1" applyFill="1" applyBorder="1" applyAlignment="1">
      <alignment horizontal="justify" vertical="center" wrapText="1"/>
      <protection/>
    </xf>
    <xf numFmtId="0" fontId="19" fillId="0" borderId="13" xfId="58" applyFont="1" applyFill="1" applyBorder="1" applyAlignment="1">
      <alignment horizontal="left" vertical="center" wrapText="1"/>
      <protection/>
    </xf>
    <xf numFmtId="175" fontId="71" fillId="33" borderId="10" xfId="0" applyNumberFormat="1" applyFont="1" applyFill="1" applyBorder="1" applyAlignment="1">
      <alignment horizontal="center" vertical="center"/>
    </xf>
    <xf numFmtId="0" fontId="3" fillId="36" borderId="10" xfId="0" applyFont="1" applyFill="1" applyBorder="1" applyAlignment="1">
      <alignment vertical="center" wrapText="1"/>
    </xf>
    <xf numFmtId="4" fontId="4" fillId="36" borderId="10" xfId="56" applyNumberFormat="1" applyFont="1" applyFill="1" applyBorder="1">
      <alignment/>
      <protection/>
    </xf>
    <xf numFmtId="4" fontId="4" fillId="36" borderId="10" xfId="56" applyNumberFormat="1" applyFont="1" applyFill="1" applyBorder="1" applyAlignment="1">
      <alignment horizontal="right"/>
      <protection/>
    </xf>
    <xf numFmtId="0" fontId="4" fillId="36" borderId="11" xfId="56" applyFont="1" applyFill="1" applyBorder="1">
      <alignment/>
      <protection/>
    </xf>
    <xf numFmtId="175" fontId="77" fillId="4" borderId="10" xfId="0" applyNumberFormat="1" applyFont="1" applyFill="1" applyBorder="1" applyAlignment="1">
      <alignment horizontal="center" vertical="center" wrapText="1"/>
    </xf>
    <xf numFmtId="0" fontId="78" fillId="33" borderId="10" xfId="0" applyFont="1" applyFill="1" applyBorder="1" applyAlignment="1">
      <alignment/>
    </xf>
    <xf numFmtId="0" fontId="78" fillId="33" borderId="10" xfId="0" applyFont="1" applyFill="1" applyBorder="1" applyAlignment="1">
      <alignment/>
    </xf>
    <xf numFmtId="175" fontId="78" fillId="33" borderId="10" xfId="0" applyNumberFormat="1" applyFont="1" applyFill="1" applyBorder="1" applyAlignment="1">
      <alignment/>
    </xf>
    <xf numFmtId="0" fontId="10" fillId="33" borderId="10" xfId="0" applyFont="1" applyFill="1" applyBorder="1" applyAlignment="1">
      <alignment horizontal="left" vertical="center" wrapText="1"/>
    </xf>
    <xf numFmtId="0" fontId="10" fillId="33" borderId="13" xfId="0" applyFont="1" applyFill="1" applyBorder="1" applyAlignment="1">
      <alignment horizontal="left" vertical="center" wrapText="1"/>
    </xf>
    <xf numFmtId="2" fontId="78" fillId="33" borderId="13" xfId="0" applyNumberFormat="1" applyFont="1" applyFill="1" applyBorder="1" applyAlignment="1">
      <alignment horizontal="center" vertical="center"/>
    </xf>
    <xf numFmtId="2" fontId="78" fillId="33" borderId="10" xfId="0" applyNumberFormat="1" applyFont="1" applyFill="1" applyBorder="1" applyAlignment="1">
      <alignment/>
    </xf>
    <xf numFmtId="2" fontId="78" fillId="33" borderId="10" xfId="0" applyNumberFormat="1" applyFont="1" applyFill="1" applyBorder="1" applyAlignment="1">
      <alignment/>
    </xf>
    <xf numFmtId="2" fontId="78" fillId="33" borderId="13" xfId="0" applyNumberFormat="1" applyFont="1" applyFill="1" applyBorder="1" applyAlignment="1">
      <alignment/>
    </xf>
    <xf numFmtId="2" fontId="78" fillId="33" borderId="13" xfId="0" applyNumberFormat="1" applyFont="1" applyFill="1" applyBorder="1" applyAlignment="1">
      <alignment/>
    </xf>
    <xf numFmtId="0" fontId="25" fillId="0" borderId="10" xfId="0" applyFont="1" applyBorder="1" applyAlignment="1">
      <alignment/>
    </xf>
    <xf numFmtId="0" fontId="79" fillId="33" borderId="10" xfId="0" applyFont="1" applyFill="1" applyBorder="1" applyAlignment="1">
      <alignment horizontal="center"/>
    </xf>
    <xf numFmtId="4" fontId="77" fillId="33" borderId="10" xfId="0" applyNumberFormat="1" applyFont="1" applyFill="1" applyBorder="1" applyAlignment="1">
      <alignment horizontal="center" vertical="center" wrapText="1"/>
    </xf>
    <xf numFmtId="175" fontId="77" fillId="33" borderId="10" xfId="0" applyNumberFormat="1" applyFont="1" applyFill="1" applyBorder="1" applyAlignment="1">
      <alignment horizontal="center" vertical="center" wrapText="1"/>
    </xf>
    <xf numFmtId="0" fontId="3" fillId="0" borderId="15"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0" borderId="19" xfId="0" applyFont="1" applyFill="1" applyBorder="1" applyAlignment="1">
      <alignment horizontal="center" vertical="top" wrapText="1"/>
    </xf>
    <xf numFmtId="0" fontId="3" fillId="0" borderId="14" xfId="0" applyFont="1" applyFill="1" applyBorder="1" applyAlignment="1">
      <alignment horizontal="center" vertical="top" wrapText="1"/>
    </xf>
    <xf numFmtId="0" fontId="3" fillId="0" borderId="11" xfId="0" applyFont="1" applyFill="1" applyBorder="1" applyAlignment="1">
      <alignment horizontal="center" vertical="top" wrapText="1"/>
    </xf>
    <xf numFmtId="0" fontId="4" fillId="0" borderId="0" xfId="0" applyFont="1" applyFill="1" applyBorder="1" applyAlignment="1">
      <alignment horizontal="left" wrapText="1"/>
    </xf>
    <xf numFmtId="172" fontId="9" fillId="33" borderId="0" xfId="0" applyNumberFormat="1" applyFont="1" applyFill="1" applyBorder="1" applyAlignment="1">
      <alignment horizontal="right"/>
    </xf>
    <xf numFmtId="0" fontId="10" fillId="0" borderId="15" xfId="0" applyFont="1" applyFill="1" applyBorder="1" applyAlignment="1">
      <alignment horizontal="center" vertical="center" wrapText="1"/>
    </xf>
    <xf numFmtId="0" fontId="10" fillId="0" borderId="24" xfId="0" applyFont="1" applyFill="1" applyBorder="1" applyAlignment="1">
      <alignment horizontal="center" vertical="center"/>
    </xf>
    <xf numFmtId="0" fontId="10" fillId="0" borderId="13"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9"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1" xfId="0"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3" fillId="0" borderId="10" xfId="0" applyFont="1" applyFill="1" applyBorder="1" applyAlignment="1">
      <alignment horizontal="center" vertical="top" wrapText="1"/>
    </xf>
    <xf numFmtId="0" fontId="3" fillId="0" borderId="25" xfId="0" applyFont="1" applyFill="1" applyBorder="1" applyAlignment="1">
      <alignment horizontal="center" vertical="top"/>
    </xf>
    <xf numFmtId="0" fontId="3" fillId="0" borderId="21" xfId="0" applyFont="1" applyFill="1" applyBorder="1" applyAlignment="1">
      <alignment horizontal="center" vertical="top"/>
    </xf>
    <xf numFmtId="0" fontId="3" fillId="0" borderId="22" xfId="0" applyFont="1" applyFill="1" applyBorder="1" applyAlignment="1">
      <alignment horizontal="center" vertical="top"/>
    </xf>
    <xf numFmtId="0" fontId="3" fillId="0" borderId="19" xfId="0" applyFont="1" applyFill="1" applyBorder="1" applyAlignment="1">
      <alignment horizontal="center" vertical="top"/>
    </xf>
    <xf numFmtId="0" fontId="3" fillId="0" borderId="14" xfId="0" applyFont="1" applyFill="1" applyBorder="1" applyAlignment="1">
      <alignment horizontal="center" vertical="top"/>
    </xf>
    <xf numFmtId="0" fontId="3" fillId="0" borderId="11" xfId="0" applyFont="1" applyFill="1" applyBorder="1" applyAlignment="1">
      <alignment horizontal="center" vertical="top"/>
    </xf>
    <xf numFmtId="172" fontId="5" fillId="0" borderId="0" xfId="0" applyNumberFormat="1" applyFont="1" applyFill="1" applyBorder="1" applyAlignment="1">
      <alignment horizontal="center"/>
    </xf>
    <xf numFmtId="172" fontId="3" fillId="0" borderId="23" xfId="0" applyNumberFormat="1" applyFont="1" applyFill="1" applyBorder="1" applyAlignment="1">
      <alignment horizontal="center"/>
    </xf>
    <xf numFmtId="172" fontId="3" fillId="0" borderId="23" xfId="0" applyNumberFormat="1" applyFont="1" applyFill="1" applyBorder="1" applyAlignment="1">
      <alignment horizontal="right"/>
    </xf>
    <xf numFmtId="49" fontId="4" fillId="0" borderId="19"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172" fontId="9" fillId="0" borderId="0" xfId="0" applyNumberFormat="1" applyFont="1" applyFill="1" applyBorder="1" applyAlignment="1">
      <alignment horizontal="right"/>
    </xf>
    <xf numFmtId="172" fontId="9" fillId="38" borderId="0" xfId="0" applyNumberFormat="1" applyFont="1" applyFill="1" applyBorder="1" applyAlignment="1">
      <alignment horizontal="right"/>
    </xf>
    <xf numFmtId="0" fontId="9" fillId="0" borderId="0" xfId="0" applyFont="1" applyBorder="1" applyAlignment="1">
      <alignment horizontal="left" vertical="top" wrapText="1"/>
    </xf>
    <xf numFmtId="0" fontId="0" fillId="0" borderId="0" xfId="0" applyAlignment="1">
      <alignment/>
    </xf>
    <xf numFmtId="1" fontId="20" fillId="0" borderId="0" xfId="0" applyNumberFormat="1" applyFont="1" applyBorder="1" applyAlignment="1">
      <alignment horizontal="center" vertical="center"/>
    </xf>
    <xf numFmtId="0" fontId="24" fillId="0" borderId="0" xfId="0" applyFont="1" applyAlignment="1">
      <alignment vertical="center"/>
    </xf>
    <xf numFmtId="0" fontId="9" fillId="0" borderId="0" xfId="58" applyFont="1" applyFill="1" applyAlignment="1">
      <alignment horizontal="right" vertical="center" wrapText="1"/>
      <protection/>
    </xf>
    <xf numFmtId="0" fontId="0" fillId="0" borderId="0" xfId="0" applyAlignment="1">
      <alignment vertical="center" wrapText="1"/>
    </xf>
    <xf numFmtId="0" fontId="17" fillId="0" borderId="0" xfId="58" applyFont="1" applyFill="1" applyAlignment="1">
      <alignment horizontal="center" vertical="center" wrapText="1"/>
      <protection/>
    </xf>
    <xf numFmtId="0" fontId="17" fillId="0" borderId="23" xfId="58" applyFont="1" applyFill="1" applyBorder="1" applyAlignment="1">
      <alignment horizontal="center" vertical="center" wrapText="1"/>
      <protection/>
    </xf>
    <xf numFmtId="0" fontId="19" fillId="0" borderId="23" xfId="58" applyFont="1" applyFill="1" applyBorder="1" applyAlignment="1">
      <alignment horizontal="right" vertical="center" wrapText="1"/>
      <protection/>
    </xf>
    <xf numFmtId="0" fontId="18" fillId="0" borderId="14" xfId="57" applyFont="1" applyFill="1" applyBorder="1" applyAlignment="1">
      <alignment horizontal="right" vertical="center" wrapText="1"/>
      <protection/>
    </xf>
    <xf numFmtId="0" fontId="4" fillId="0" borderId="19" xfId="0" applyFont="1" applyFill="1" applyBorder="1" applyAlignment="1">
      <alignment horizontal="center" vertical="top" wrapText="1"/>
    </xf>
    <xf numFmtId="0" fontId="4" fillId="0" borderId="14" xfId="0"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21" xfId="0" applyFont="1" applyFill="1" applyBorder="1" applyAlignment="1">
      <alignment horizontal="left" wrapText="1"/>
    </xf>
    <xf numFmtId="0" fontId="4" fillId="0" borderId="21" xfId="0" applyFont="1" applyFill="1" applyBorder="1" applyAlignment="1">
      <alignment horizontal="right"/>
    </xf>
    <xf numFmtId="172" fontId="4" fillId="0" borderId="0" xfId="0" applyNumberFormat="1" applyFont="1" applyFill="1" applyBorder="1" applyAlignment="1">
      <alignment horizontal="center"/>
    </xf>
    <xf numFmtId="172" fontId="4" fillId="0" borderId="23" xfId="0" applyNumberFormat="1" applyFont="1" applyFill="1" applyBorder="1" applyAlignment="1">
      <alignment horizontal="right"/>
    </xf>
    <xf numFmtId="0" fontId="4" fillId="0" borderId="10" xfId="0" applyFont="1" applyFill="1" applyBorder="1" applyAlignment="1">
      <alignment horizontal="center" vertical="top"/>
    </xf>
    <xf numFmtId="49" fontId="4"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172" fontId="4" fillId="0" borderId="10" xfId="0" applyNumberFormat="1" applyFont="1" applyFill="1" applyBorder="1" applyAlignment="1">
      <alignment horizontal="center" vertical="top" wrapText="1"/>
    </xf>
    <xf numFmtId="0" fontId="73" fillId="0" borderId="10" xfId="0" applyFont="1" applyFill="1" applyBorder="1" applyAlignment="1">
      <alignment horizontal="center" vertical="top" wrapText="1"/>
    </xf>
    <xf numFmtId="0" fontId="4" fillId="0" borderId="19" xfId="0" applyFont="1" applyFill="1" applyBorder="1" applyAlignment="1">
      <alignment horizontal="center" vertical="top"/>
    </xf>
    <xf numFmtId="0" fontId="4" fillId="0" borderId="14" xfId="0" applyFont="1" applyFill="1" applyBorder="1" applyAlignment="1">
      <alignment horizontal="center" vertical="top"/>
    </xf>
    <xf numFmtId="0" fontId="4" fillId="0" borderId="11" xfId="0" applyFont="1" applyFill="1" applyBorder="1" applyAlignment="1">
      <alignment horizontal="center" vertical="top"/>
    </xf>
    <xf numFmtId="0" fontId="70" fillId="0" borderId="10" xfId="0" applyFont="1" applyBorder="1" applyAlignment="1">
      <alignment horizontal="center" vertical="center"/>
    </xf>
    <xf numFmtId="0" fontId="70" fillId="33" borderId="10" xfId="0" applyFont="1" applyFill="1" applyBorder="1" applyAlignment="1">
      <alignment horizontal="center" vertical="center"/>
    </xf>
    <xf numFmtId="0" fontId="0" fillId="0" borderId="15" xfId="0" applyBorder="1" applyAlignment="1">
      <alignment horizontal="center" vertical="center"/>
    </xf>
    <xf numFmtId="0" fontId="0" fillId="0" borderId="24" xfId="0" applyBorder="1" applyAlignment="1">
      <alignment horizontal="center" vertical="center"/>
    </xf>
    <xf numFmtId="0" fontId="0" fillId="0" borderId="13" xfId="0" applyBorder="1" applyAlignment="1">
      <alignment horizontal="center" vertical="center"/>
    </xf>
    <xf numFmtId="0" fontId="72" fillId="0" borderId="0" xfId="0" applyFont="1" applyAlignment="1">
      <alignment horizontal="center"/>
    </xf>
    <xf numFmtId="0" fontId="72" fillId="0" borderId="0" xfId="0" applyFont="1" applyAlignment="1">
      <alignment horizontal="center" vertical="top" wrapText="1"/>
    </xf>
    <xf numFmtId="0" fontId="72" fillId="0" borderId="0" xfId="0" applyFont="1" applyAlignment="1">
      <alignment horizontal="center" vertical="top"/>
    </xf>
    <xf numFmtId="0" fontId="70" fillId="0" borderId="15" xfId="0" applyFont="1" applyBorder="1" applyAlignment="1">
      <alignment horizontal="center" vertical="center" wrapText="1"/>
    </xf>
    <xf numFmtId="0" fontId="70" fillId="0" borderId="24" xfId="0" applyFont="1" applyBorder="1" applyAlignment="1">
      <alignment horizontal="center" vertical="center" wrapText="1"/>
    </xf>
    <xf numFmtId="0" fontId="70" fillId="0" borderId="13" xfId="0" applyFont="1" applyBorder="1" applyAlignment="1">
      <alignment horizontal="center" vertical="center" wrapText="1"/>
    </xf>
    <xf numFmtId="0" fontId="72" fillId="0" borderId="0" xfId="0" applyFont="1" applyAlignment="1">
      <alignment horizontal="center" wrapText="1"/>
    </xf>
    <xf numFmtId="0" fontId="70" fillId="33" borderId="15" xfId="0" applyFont="1" applyFill="1" applyBorder="1" applyAlignment="1">
      <alignment horizontal="center" vertical="center" wrapText="1"/>
    </xf>
    <xf numFmtId="0" fontId="70" fillId="33" borderId="24" xfId="0" applyFont="1" applyFill="1" applyBorder="1" applyAlignment="1">
      <alignment horizontal="center" vertical="center" wrapText="1"/>
    </xf>
    <xf numFmtId="0" fontId="70" fillId="33" borderId="13" xfId="0" applyFont="1" applyFill="1" applyBorder="1" applyAlignment="1">
      <alignment horizontal="center" vertical="center" wrapText="1"/>
    </xf>
    <xf numFmtId="0" fontId="0" fillId="0" borderId="15" xfId="0" applyBorder="1" applyAlignment="1">
      <alignment horizontal="center"/>
    </xf>
    <xf numFmtId="0" fontId="0" fillId="0" borderId="24" xfId="0" applyBorder="1" applyAlignment="1">
      <alignment horizontal="center"/>
    </xf>
    <xf numFmtId="0" fontId="0" fillId="0" borderId="13" xfId="0" applyBorder="1" applyAlignment="1">
      <alignment horizontal="center"/>
    </xf>
    <xf numFmtId="0" fontId="71" fillId="33" borderId="10" xfId="0" applyFont="1" applyFill="1" applyBorder="1" applyAlignment="1">
      <alignment horizontal="center" vertical="center"/>
    </xf>
    <xf numFmtId="0" fontId="71" fillId="33" borderId="15" xfId="0" applyFont="1" applyFill="1" applyBorder="1" applyAlignment="1">
      <alignment horizontal="center" vertical="center" wrapText="1"/>
    </xf>
    <xf numFmtId="0" fontId="71" fillId="33" borderId="24" xfId="0" applyFont="1" applyFill="1" applyBorder="1" applyAlignment="1">
      <alignment horizontal="center" vertical="center" wrapText="1"/>
    </xf>
    <xf numFmtId="0" fontId="71" fillId="33" borderId="13" xfId="0" applyFont="1" applyFill="1" applyBorder="1" applyAlignment="1">
      <alignment horizontal="center" vertical="center" wrapText="1"/>
    </xf>
    <xf numFmtId="0" fontId="70" fillId="33" borderId="0" xfId="0" applyFont="1" applyFill="1" applyAlignment="1">
      <alignment horizontal="center"/>
    </xf>
    <xf numFmtId="0" fontId="70" fillId="33" borderId="0" xfId="0" applyFont="1" applyFill="1" applyAlignment="1">
      <alignment horizontal="center" wrapText="1"/>
    </xf>
    <xf numFmtId="0" fontId="71" fillId="33" borderId="0" xfId="0" applyFont="1" applyFill="1" applyAlignment="1">
      <alignment horizontal="center" vertical="top"/>
    </xf>
    <xf numFmtId="0" fontId="9" fillId="0" borderId="10" xfId="56" applyFont="1" applyBorder="1" applyAlignment="1">
      <alignment horizontal="center" vertical="center"/>
      <protection/>
    </xf>
    <xf numFmtId="0" fontId="14" fillId="0" borderId="0" xfId="56" applyFont="1" applyAlignment="1">
      <alignment horizontal="center" vertical="center" wrapText="1"/>
      <protection/>
    </xf>
    <xf numFmtId="0" fontId="3" fillId="0" borderId="0" xfId="56" applyFont="1" applyAlignment="1">
      <alignment horizontal="center" vertical="center" wrapText="1"/>
      <protection/>
    </xf>
    <xf numFmtId="0" fontId="9" fillId="0" borderId="0" xfId="56" applyFont="1" applyBorder="1" applyAlignment="1">
      <alignment horizontal="right" vertical="center" wrapText="1"/>
      <protection/>
    </xf>
    <xf numFmtId="0" fontId="9" fillId="0" borderId="10" xfId="56" applyFont="1" applyBorder="1" applyAlignment="1">
      <alignment horizontal="center" vertical="center" wrapText="1"/>
      <protection/>
    </xf>
    <xf numFmtId="0" fontId="2" fillId="0" borderId="19"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1" fillId="0" borderId="0" xfId="0" applyFont="1" applyAlignment="1">
      <alignment horizontal="center" vertical="center" wrapText="1"/>
    </xf>
    <xf numFmtId="0" fontId="21" fillId="0" borderId="0" xfId="0" applyFont="1" applyAlignment="1">
      <alignment horizontal="center" vertical="center" wrapText="1"/>
    </xf>
    <xf numFmtId="0" fontId="22" fillId="0" borderId="0" xfId="0" applyFont="1" applyAlignment="1">
      <alignment horizontal="center" vertical="center" wrapText="1"/>
    </xf>
    <xf numFmtId="0" fontId="2" fillId="0" borderId="0" xfId="0" applyFont="1" applyAlignment="1">
      <alignment horizontal="center" vertical="center" wrapText="1"/>
    </xf>
    <xf numFmtId="0" fontId="9" fillId="0" borderId="0" xfId="0" applyFont="1" applyFill="1" applyAlignment="1">
      <alignment horizontal="left" wrapText="1"/>
    </xf>
    <xf numFmtId="0" fontId="9" fillId="0" borderId="21" xfId="0" applyFont="1" applyFill="1" applyBorder="1" applyAlignment="1">
      <alignment horizontal="right"/>
    </xf>
    <xf numFmtId="49" fontId="3" fillId="0" borderId="15" xfId="0" applyNumberFormat="1" applyFont="1" applyFill="1" applyBorder="1" applyAlignment="1">
      <alignment horizontal="center" vertical="top" wrapText="1"/>
    </xf>
    <xf numFmtId="49" fontId="3" fillId="0" borderId="13" xfId="0" applyNumberFormat="1" applyFont="1" applyFill="1" applyBorder="1" applyAlignment="1">
      <alignment horizontal="center" vertical="top" wrapText="1"/>
    </xf>
    <xf numFmtId="172" fontId="3" fillId="0" borderId="10" xfId="0" applyNumberFormat="1" applyFont="1" applyFill="1" applyBorder="1" applyAlignment="1">
      <alignment horizontal="center" vertical="top" wrapText="1"/>
    </xf>
    <xf numFmtId="172" fontId="9" fillId="0" borderId="23" xfId="0" applyNumberFormat="1" applyFont="1" applyFill="1" applyBorder="1" applyAlignment="1">
      <alignment horizontal="center"/>
    </xf>
    <xf numFmtId="172" fontId="9" fillId="0" borderId="23" xfId="0" applyNumberFormat="1" applyFont="1" applyFill="1" applyBorder="1" applyAlignment="1">
      <alignment horizontal="right"/>
    </xf>
    <xf numFmtId="0" fontId="3" fillId="0" borderId="10" xfId="0" applyFont="1" applyFill="1" applyBorder="1" applyAlignment="1">
      <alignment horizontal="center" vertical="top"/>
    </xf>
    <xf numFmtId="49" fontId="3" fillId="0" borderId="10" xfId="0" applyNumberFormat="1" applyFont="1" applyFill="1" applyBorder="1" applyAlignment="1">
      <alignment horizontal="center" vertical="top" wrapText="1"/>
    </xf>
    <xf numFmtId="0" fontId="71" fillId="0" borderId="10" xfId="0" applyFont="1" applyFill="1" applyBorder="1" applyAlignment="1">
      <alignment horizontal="center" vertical="top" wrapText="1"/>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01.04.16" xfId="53"/>
    <cellStyle name="Обычный_Прил 3.1(1 кв)" xfId="54"/>
    <cellStyle name="Обычный_Приложение 3.1" xfId="55"/>
    <cellStyle name="Обычный_Приложения к Соглашению  на 2013 год пересел." xfId="56"/>
    <cellStyle name="Обычный_РГО октябрь" xfId="57"/>
    <cellStyle name="Обычный_чистая водо"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Хороший" xfId="68"/>
  </cellStyles>
  <dxfs count="6">
    <dxf>
      <font>
        <color indexed="9"/>
      </font>
    </dxf>
    <dxf>
      <font>
        <color indexed="9"/>
      </font>
    </dxf>
    <dxf>
      <font>
        <color indexed="9"/>
      </font>
    </dxf>
    <dxf>
      <font>
        <color indexed="9"/>
      </font>
    </dxf>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adm\gkh\&#1054;&#1058;&#1063;&#1045;&#1058;&#1053;&#1054;&#1057;&#1058;&#1068;%20&#1059;&#1057;%20&#1080;%20&#1046;&#1050;&#1061;\&#1054;&#1090;&#1095;&#1077;&#1090;&#1099;%20&#1087;&#1086;%20&#1094;&#1077;&#1083;&#1077;&#1074;&#1099;&#1084;%20&#1055;&#1056;&#1054;&#1043;&#1056;&#1040;&#1052;&#1052;&#1040;&#1052;\&#1054;&#1090;&#1095;&#1077;&#1090;%20&#1087;&#1086;%20&#1084;&#1077;&#1088;&#1086;&#1087;&#1088;&#1080;&#1103;&#1090;&#1080;&#1084;%20&#1079;&#1072;%202014%20&#1075;&#1086;&#1076;\2014-&#1086;&#1090;&#1095;&#1077;&#1090;%20&#1087;&#1088;&#1086;&#1075;&#1088;.-2014\2014\&#1054;&#1090;&#1095;&#1077;&#1090;%20&#1087;&#1077;&#1088;&#1077;&#1089;&#1077;&#1083;&#1077;&#1085;&#1080;&#1077;%202014+\&#1054;&#1058;&#1063;&#1045;&#1058;%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ил 1"/>
      <sheetName val="Прил 2"/>
      <sheetName val="Прил 3.1"/>
      <sheetName val="Прил 3.2"/>
      <sheetName val="Прил 4"/>
    </sheetNames>
    <sheetDataSet>
      <sheetData sheetId="2">
        <row r="14">
          <cell r="A14" t="str">
            <v>Мероприятия по сносу МКД</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V35"/>
  <sheetViews>
    <sheetView tabSelected="1" view="pageBreakPreview" zoomScale="90" zoomScaleSheetLayoutView="90" workbookViewId="0" topLeftCell="A19">
      <selection activeCell="X31" sqref="X31"/>
    </sheetView>
  </sheetViews>
  <sheetFormatPr defaultColWidth="9.140625" defaultRowHeight="12.75"/>
  <cols>
    <col min="1" max="1" width="4.421875" style="7" customWidth="1"/>
    <col min="2" max="2" width="29.7109375" style="7" customWidth="1"/>
    <col min="3" max="3" width="12.421875" style="113" customWidth="1"/>
    <col min="4" max="4" width="11.57421875" style="7" hidden="1" customWidth="1"/>
    <col min="5" max="5" width="11.140625" style="7" customWidth="1"/>
    <col min="6" max="6" width="6.421875" style="7" hidden="1" customWidth="1"/>
    <col min="7" max="7" width="8.57421875" style="7" customWidth="1"/>
    <col min="8" max="8" width="11.8515625" style="7" hidden="1" customWidth="1"/>
    <col min="9" max="9" width="9.7109375" style="7" hidden="1" customWidth="1"/>
    <col min="10" max="10" width="9.421875" style="7" hidden="1" customWidth="1"/>
    <col min="11" max="11" width="5.57421875" style="7" hidden="1" customWidth="1"/>
    <col min="12" max="12" width="10.28125" style="7" hidden="1" customWidth="1"/>
    <col min="13" max="13" width="11.28125" style="7" customWidth="1"/>
    <col min="14" max="14" width="10.00390625" style="7" customWidth="1"/>
    <col min="15" max="15" width="12.7109375" style="7" hidden="1" customWidth="1"/>
    <col min="16" max="16" width="5.57421875" style="7" customWidth="1"/>
    <col min="17" max="17" width="9.7109375" style="7" customWidth="1"/>
    <col min="18" max="18" width="8.8515625" style="7" customWidth="1"/>
    <col min="19" max="19" width="7.28125" style="7" customWidth="1"/>
    <col min="20" max="20" width="4.7109375" style="7" hidden="1" customWidth="1"/>
    <col min="21" max="21" width="9.00390625" style="7" customWidth="1"/>
    <col min="22" max="22" width="8.8515625" style="7" customWidth="1"/>
    <col min="23" max="23" width="1.28515625" style="7" hidden="1" customWidth="1"/>
    <col min="24" max="24" width="8.00390625" style="7" customWidth="1"/>
    <col min="25" max="16384" width="9.140625" style="7" customWidth="1"/>
  </cols>
  <sheetData>
    <row r="1" spans="7:24" ht="13.5">
      <c r="G1" s="8"/>
      <c r="U1" s="9"/>
      <c r="V1" s="9"/>
      <c r="W1" s="9"/>
      <c r="X1" s="9"/>
    </row>
    <row r="2" spans="1:24" ht="13.5">
      <c r="A2" s="478" t="s">
        <v>27</v>
      </c>
      <c r="B2" s="478"/>
      <c r="C2" s="478"/>
      <c r="D2" s="478"/>
      <c r="E2" s="478"/>
      <c r="F2" s="478"/>
      <c r="G2" s="478"/>
      <c r="H2" s="478"/>
      <c r="I2" s="478"/>
      <c r="J2" s="478"/>
      <c r="K2" s="478"/>
      <c r="L2" s="478"/>
      <c r="M2" s="478"/>
      <c r="N2" s="478"/>
      <c r="O2" s="478"/>
      <c r="P2" s="478"/>
      <c r="Q2" s="478"/>
      <c r="R2" s="478"/>
      <c r="S2" s="478"/>
      <c r="T2" s="478"/>
      <c r="U2" s="478"/>
      <c r="V2" s="478"/>
      <c r="W2" s="478"/>
      <c r="X2" s="478"/>
    </row>
    <row r="3" spans="1:24" ht="13.5">
      <c r="A3" s="478" t="s">
        <v>28</v>
      </c>
      <c r="B3" s="478"/>
      <c r="C3" s="478"/>
      <c r="D3" s="478"/>
      <c r="E3" s="478"/>
      <c r="F3" s="478"/>
      <c r="G3" s="478"/>
      <c r="H3" s="478"/>
      <c r="I3" s="478"/>
      <c r="J3" s="478"/>
      <c r="K3" s="478"/>
      <c r="L3" s="478"/>
      <c r="M3" s="478"/>
      <c r="N3" s="478"/>
      <c r="O3" s="478"/>
      <c r="P3" s="478"/>
      <c r="Q3" s="478"/>
      <c r="R3" s="478"/>
      <c r="S3" s="478"/>
      <c r="T3" s="478"/>
      <c r="U3" s="478"/>
      <c r="V3" s="478"/>
      <c r="W3" s="478"/>
      <c r="X3" s="478"/>
    </row>
    <row r="4" spans="1:24" ht="13.5">
      <c r="A4" s="478" t="s">
        <v>285</v>
      </c>
      <c r="B4" s="478"/>
      <c r="C4" s="478"/>
      <c r="D4" s="478"/>
      <c r="E4" s="478"/>
      <c r="F4" s="478"/>
      <c r="G4" s="478"/>
      <c r="H4" s="478"/>
      <c r="I4" s="478"/>
      <c r="J4" s="478"/>
      <c r="K4" s="478"/>
      <c r="L4" s="478"/>
      <c r="M4" s="478"/>
      <c r="N4" s="478"/>
      <c r="O4" s="478"/>
      <c r="P4" s="478"/>
      <c r="Q4" s="478"/>
      <c r="R4" s="478"/>
      <c r="S4" s="478"/>
      <c r="T4" s="478"/>
      <c r="U4" s="478"/>
      <c r="V4" s="478"/>
      <c r="W4" s="478"/>
      <c r="X4" s="478"/>
    </row>
    <row r="5" spans="13:25" ht="12.75">
      <c r="M5" s="479"/>
      <c r="N5" s="479"/>
      <c r="U5" s="480"/>
      <c r="V5" s="480"/>
      <c r="W5" s="480"/>
      <c r="X5" s="480"/>
      <c r="Y5" s="10"/>
    </row>
    <row r="6" spans="1:256" ht="13.5">
      <c r="A6" s="460" t="s">
        <v>13</v>
      </c>
      <c r="B6" s="463" t="s">
        <v>276</v>
      </c>
      <c r="C6" s="464" t="s">
        <v>125</v>
      </c>
      <c r="D6" s="465"/>
      <c r="E6" s="465"/>
      <c r="F6" s="465"/>
      <c r="G6" s="465"/>
      <c r="H6" s="465"/>
      <c r="I6" s="465"/>
      <c r="J6" s="465"/>
      <c r="K6" s="465"/>
      <c r="L6" s="465"/>
      <c r="M6" s="465"/>
      <c r="N6" s="465"/>
      <c r="O6" s="465"/>
      <c r="P6" s="465"/>
      <c r="Q6" s="465"/>
      <c r="R6" s="465"/>
      <c r="S6" s="465"/>
      <c r="T6" s="465"/>
      <c r="U6" s="465"/>
      <c r="V6" s="465"/>
      <c r="W6" s="465"/>
      <c r="X6" s="466"/>
      <c r="Y6" s="253"/>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row>
    <row r="7" spans="1:256" ht="13.5">
      <c r="A7" s="461"/>
      <c r="B7" s="463"/>
      <c r="C7" s="467" t="s">
        <v>19</v>
      </c>
      <c r="D7" s="467"/>
      <c r="E7" s="467"/>
      <c r="F7" s="467"/>
      <c r="G7" s="467"/>
      <c r="H7" s="115"/>
      <c r="I7" s="468" t="s">
        <v>275</v>
      </c>
      <c r="J7" s="469"/>
      <c r="K7" s="469"/>
      <c r="L7" s="469"/>
      <c r="M7" s="469"/>
      <c r="N7" s="469"/>
      <c r="O7" s="469"/>
      <c r="P7" s="469"/>
      <c r="Q7" s="469"/>
      <c r="R7" s="469"/>
      <c r="S7" s="469"/>
      <c r="T7" s="469"/>
      <c r="U7" s="469"/>
      <c r="V7" s="469"/>
      <c r="W7" s="469"/>
      <c r="X7" s="470"/>
      <c r="Y7" s="253"/>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row>
    <row r="8" spans="1:256" ht="12.75">
      <c r="A8" s="461"/>
      <c r="B8" s="463"/>
      <c r="C8" s="453" t="s">
        <v>119</v>
      </c>
      <c r="D8" s="471" t="s">
        <v>279</v>
      </c>
      <c r="E8" s="472" t="s">
        <v>63</v>
      </c>
      <c r="F8" s="473"/>
      <c r="G8" s="474"/>
      <c r="H8" s="117"/>
      <c r="I8" s="475" t="s">
        <v>16</v>
      </c>
      <c r="J8" s="476"/>
      <c r="K8" s="477"/>
      <c r="L8" s="35"/>
      <c r="M8" s="455" t="s">
        <v>23</v>
      </c>
      <c r="N8" s="456"/>
      <c r="O8" s="456"/>
      <c r="P8" s="457"/>
      <c r="Q8" s="455" t="s">
        <v>30</v>
      </c>
      <c r="R8" s="456"/>
      <c r="S8" s="457"/>
      <c r="T8" s="36"/>
      <c r="U8" s="456" t="s">
        <v>17</v>
      </c>
      <c r="V8" s="456"/>
      <c r="W8" s="456"/>
      <c r="X8" s="457"/>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c r="IU8" s="11"/>
      <c r="IV8" s="11"/>
    </row>
    <row r="9" spans="1:256" ht="87" customHeight="1">
      <c r="A9" s="462"/>
      <c r="B9" s="463"/>
      <c r="C9" s="454"/>
      <c r="D9" s="471"/>
      <c r="E9" s="37" t="s">
        <v>286</v>
      </c>
      <c r="F9" s="13" t="s">
        <v>24</v>
      </c>
      <c r="G9" s="116" t="s">
        <v>287</v>
      </c>
      <c r="H9" s="14" t="s">
        <v>25</v>
      </c>
      <c r="I9" s="15" t="s">
        <v>123</v>
      </c>
      <c r="J9" s="16" t="s">
        <v>21</v>
      </c>
      <c r="K9" s="17" t="s">
        <v>22</v>
      </c>
      <c r="L9" s="13" t="s">
        <v>24</v>
      </c>
      <c r="M9" s="15" t="s">
        <v>288</v>
      </c>
      <c r="N9" s="16" t="s">
        <v>21</v>
      </c>
      <c r="O9" s="17" t="s">
        <v>25</v>
      </c>
      <c r="P9" s="17" t="s">
        <v>22</v>
      </c>
      <c r="Q9" s="15" t="s">
        <v>289</v>
      </c>
      <c r="R9" s="16" t="s">
        <v>21</v>
      </c>
      <c r="S9" s="17" t="s">
        <v>22</v>
      </c>
      <c r="T9" s="13" t="s">
        <v>24</v>
      </c>
      <c r="U9" s="15" t="s">
        <v>123</v>
      </c>
      <c r="V9" s="16" t="s">
        <v>21</v>
      </c>
      <c r="W9" s="13" t="s">
        <v>26</v>
      </c>
      <c r="X9" s="17" t="s">
        <v>22</v>
      </c>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c r="IU9" s="11"/>
      <c r="IV9" s="11"/>
    </row>
    <row r="10" spans="1:256" ht="12.75">
      <c r="A10" s="22">
        <v>1</v>
      </c>
      <c r="B10" s="22">
        <v>2</v>
      </c>
      <c r="C10" s="23">
        <v>3</v>
      </c>
      <c r="D10" s="23">
        <v>4</v>
      </c>
      <c r="E10" s="23">
        <v>5</v>
      </c>
      <c r="F10" s="22">
        <v>4</v>
      </c>
      <c r="G10" s="23">
        <v>6</v>
      </c>
      <c r="H10" s="23">
        <v>6</v>
      </c>
      <c r="I10" s="23">
        <v>8</v>
      </c>
      <c r="J10" s="22">
        <v>9</v>
      </c>
      <c r="K10" s="23">
        <v>10</v>
      </c>
      <c r="L10" s="23">
        <v>9</v>
      </c>
      <c r="M10" s="23">
        <v>7</v>
      </c>
      <c r="N10" s="22">
        <v>8</v>
      </c>
      <c r="O10" s="22">
        <v>11</v>
      </c>
      <c r="P10" s="22">
        <v>9</v>
      </c>
      <c r="Q10" s="22">
        <v>10</v>
      </c>
      <c r="R10" s="23">
        <v>11</v>
      </c>
      <c r="S10" s="23">
        <v>12</v>
      </c>
      <c r="T10" s="23">
        <v>15</v>
      </c>
      <c r="U10" s="22">
        <v>17</v>
      </c>
      <c r="V10" s="23">
        <v>18</v>
      </c>
      <c r="W10" s="23">
        <v>17</v>
      </c>
      <c r="X10" s="23">
        <v>19</v>
      </c>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c r="HA10" s="24"/>
      <c r="HB10" s="24"/>
      <c r="HC10" s="24"/>
      <c r="HD10" s="24"/>
      <c r="HE10" s="24"/>
      <c r="HF10" s="24"/>
      <c r="HG10" s="24"/>
      <c r="HH10" s="24"/>
      <c r="HI10" s="24"/>
      <c r="HJ10" s="24"/>
      <c r="HK10" s="24"/>
      <c r="HL10" s="24"/>
      <c r="HM10" s="24"/>
      <c r="HN10" s="24"/>
      <c r="HO10" s="24"/>
      <c r="HP10" s="24"/>
      <c r="HQ10" s="24"/>
      <c r="HR10" s="24"/>
      <c r="HS10" s="24"/>
      <c r="HT10" s="24"/>
      <c r="HU10" s="24"/>
      <c r="HV10" s="24"/>
      <c r="HW10" s="24"/>
      <c r="HX10" s="24"/>
      <c r="HY10" s="24"/>
      <c r="HZ10" s="24"/>
      <c r="IA10" s="24"/>
      <c r="IB10" s="24"/>
      <c r="IC10" s="24"/>
      <c r="ID10" s="24"/>
      <c r="IE10" s="24"/>
      <c r="IF10" s="24"/>
      <c r="IG10" s="24"/>
      <c r="IH10" s="24"/>
      <c r="II10" s="24"/>
      <c r="IJ10" s="24"/>
      <c r="IK10" s="24"/>
      <c r="IL10" s="24"/>
      <c r="IM10" s="24"/>
      <c r="IN10" s="24"/>
      <c r="IO10" s="24"/>
      <c r="IP10" s="24"/>
      <c r="IQ10" s="24"/>
      <c r="IR10" s="24"/>
      <c r="IS10" s="24"/>
      <c r="IT10" s="24"/>
      <c r="IU10" s="24"/>
      <c r="IV10" s="24"/>
    </row>
    <row r="11" spans="1:256" ht="15">
      <c r="A11" s="25">
        <v>1</v>
      </c>
      <c r="B11" s="26" t="s">
        <v>51</v>
      </c>
      <c r="C11" s="244">
        <f>M11+Q11</f>
        <v>3061.4</v>
      </c>
      <c r="D11" s="27">
        <f>I11+M11+Q11+U11</f>
        <v>3061.4</v>
      </c>
      <c r="E11" s="27">
        <f>J11+N11+R11+V11</f>
        <v>2121.563</v>
      </c>
      <c r="F11" s="258"/>
      <c r="G11" s="27">
        <f>E11*100/D11</f>
        <v>69.30041810936173</v>
      </c>
      <c r="H11" s="27"/>
      <c r="I11" s="27">
        <v>0</v>
      </c>
      <c r="J11" s="27">
        <v>0</v>
      </c>
      <c r="K11" s="27">
        <v>0</v>
      </c>
      <c r="L11" s="27"/>
      <c r="M11" s="27">
        <v>0</v>
      </c>
      <c r="N11" s="27">
        <v>0</v>
      </c>
      <c r="O11" s="27"/>
      <c r="P11" s="27">
        <v>0</v>
      </c>
      <c r="Q11" s="27">
        <v>3061.4</v>
      </c>
      <c r="R11" s="27">
        <v>2121.563</v>
      </c>
      <c r="S11" s="27">
        <f>R11*100/Q11</f>
        <v>69.30041810936173</v>
      </c>
      <c r="T11" s="27"/>
      <c r="U11" s="27">
        <v>0</v>
      </c>
      <c r="V11" s="27">
        <v>0</v>
      </c>
      <c r="W11" s="27"/>
      <c r="X11" s="27">
        <v>0</v>
      </c>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c r="HI11" s="24"/>
      <c r="HJ11" s="24"/>
      <c r="HK11" s="24"/>
      <c r="HL11" s="24"/>
      <c r="HM11" s="24"/>
      <c r="HN11" s="24"/>
      <c r="HO11" s="24"/>
      <c r="HP11" s="24"/>
      <c r="HQ11" s="24"/>
      <c r="HR11" s="24"/>
      <c r="HS11" s="24"/>
      <c r="HT11" s="24"/>
      <c r="HU11" s="24"/>
      <c r="HV11" s="24"/>
      <c r="HW11" s="24"/>
      <c r="HX11" s="24"/>
      <c r="HY11" s="24"/>
      <c r="HZ11" s="24"/>
      <c r="IA11" s="24"/>
      <c r="IB11" s="24"/>
      <c r="IC11" s="24"/>
      <c r="ID11" s="24"/>
      <c r="IE11" s="24"/>
      <c r="IF11" s="24"/>
      <c r="IG11" s="24"/>
      <c r="IH11" s="24"/>
      <c r="II11" s="24"/>
      <c r="IJ11" s="24"/>
      <c r="IK11" s="24"/>
      <c r="IL11" s="24"/>
      <c r="IM11" s="24"/>
      <c r="IN11" s="24"/>
      <c r="IO11" s="24"/>
      <c r="IP11" s="24"/>
      <c r="IQ11" s="24"/>
      <c r="IR11" s="24"/>
      <c r="IS11" s="24"/>
      <c r="IT11" s="24"/>
      <c r="IU11" s="24"/>
      <c r="IV11" s="24"/>
    </row>
    <row r="12" spans="1:256" ht="30.75">
      <c r="A12" s="25">
        <v>2</v>
      </c>
      <c r="B12" s="26" t="s">
        <v>247</v>
      </c>
      <c r="C12" s="244">
        <v>2541.1</v>
      </c>
      <c r="D12" s="27">
        <f>I12+M12+Q12+U12</f>
        <v>2541.1</v>
      </c>
      <c r="E12" s="27">
        <v>1835.1</v>
      </c>
      <c r="F12" s="258"/>
      <c r="G12" s="27">
        <f>E12*100/D12</f>
        <v>72.21675652276573</v>
      </c>
      <c r="H12" s="27"/>
      <c r="I12" s="27">
        <v>0</v>
      </c>
      <c r="J12" s="27">
        <v>0</v>
      </c>
      <c r="K12" s="27">
        <v>0</v>
      </c>
      <c r="L12" s="27"/>
      <c r="M12" s="27">
        <v>0</v>
      </c>
      <c r="N12" s="27">
        <v>0</v>
      </c>
      <c r="O12" s="27"/>
      <c r="P12" s="27">
        <v>0</v>
      </c>
      <c r="Q12" s="27">
        <v>2541.1</v>
      </c>
      <c r="R12" s="27">
        <v>1835.1</v>
      </c>
      <c r="S12" s="27">
        <f>R12*100/Q12</f>
        <v>72.21675652276573</v>
      </c>
      <c r="T12" s="27"/>
      <c r="U12" s="27">
        <v>0</v>
      </c>
      <c r="V12" s="27">
        <v>0</v>
      </c>
      <c r="W12" s="27"/>
      <c r="X12" s="27">
        <v>0</v>
      </c>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c r="GK12" s="24"/>
      <c r="GL12" s="24"/>
      <c r="GM12" s="24"/>
      <c r="GN12" s="24"/>
      <c r="GO12" s="24"/>
      <c r="GP12" s="24"/>
      <c r="GQ12" s="24"/>
      <c r="GR12" s="24"/>
      <c r="GS12" s="24"/>
      <c r="GT12" s="24"/>
      <c r="GU12" s="24"/>
      <c r="GV12" s="24"/>
      <c r="GW12" s="24"/>
      <c r="GX12" s="24"/>
      <c r="GY12" s="24"/>
      <c r="GZ12" s="24"/>
      <c r="HA12" s="24"/>
      <c r="HB12" s="24"/>
      <c r="HC12" s="24"/>
      <c r="HD12" s="24"/>
      <c r="HE12" s="24"/>
      <c r="HF12" s="24"/>
      <c r="HG12" s="24"/>
      <c r="HH12" s="24"/>
      <c r="HI12" s="24"/>
      <c r="HJ12" s="24"/>
      <c r="HK12" s="24"/>
      <c r="HL12" s="24"/>
      <c r="HM12" s="24"/>
      <c r="HN12" s="24"/>
      <c r="HO12" s="24"/>
      <c r="HP12" s="24"/>
      <c r="HQ12" s="24"/>
      <c r="HR12" s="24"/>
      <c r="HS12" s="24"/>
      <c r="HT12" s="24"/>
      <c r="HU12" s="24"/>
      <c r="HV12" s="24"/>
      <c r="HW12" s="24"/>
      <c r="HX12" s="24"/>
      <c r="HY12" s="24"/>
      <c r="HZ12" s="24"/>
      <c r="IA12" s="24"/>
      <c r="IB12" s="24"/>
      <c r="IC12" s="24"/>
      <c r="ID12" s="24"/>
      <c r="IE12" s="24"/>
      <c r="IF12" s="24"/>
      <c r="IG12" s="24"/>
      <c r="IH12" s="24"/>
      <c r="II12" s="24"/>
      <c r="IJ12" s="24"/>
      <c r="IK12" s="24"/>
      <c r="IL12" s="24"/>
      <c r="IM12" s="24"/>
      <c r="IN12" s="24"/>
      <c r="IO12" s="24"/>
      <c r="IP12" s="24"/>
      <c r="IQ12" s="24"/>
      <c r="IR12" s="24"/>
      <c r="IS12" s="24"/>
      <c r="IT12" s="24"/>
      <c r="IU12" s="24"/>
      <c r="IV12" s="24"/>
    </row>
    <row r="13" spans="1:256" ht="78">
      <c r="A13" s="33">
        <v>3</v>
      </c>
      <c r="B13" s="26" t="s">
        <v>283</v>
      </c>
      <c r="C13" s="119">
        <f>C15+C16+C17+C18</f>
        <v>71372.51999999999</v>
      </c>
      <c r="D13" s="119">
        <f>D15+D16+D17+D18</f>
        <v>71372.51999999999</v>
      </c>
      <c r="E13" s="119">
        <f>E15+E16+E17+E18</f>
        <v>64649.25</v>
      </c>
      <c r="F13" s="27"/>
      <c r="G13" s="430">
        <f>E13*100/D13</f>
        <v>90.5800299611111</v>
      </c>
      <c r="H13" s="32"/>
      <c r="I13" s="119">
        <v>0</v>
      </c>
      <c r="J13" s="119">
        <f>J15+J16+J17+J18</f>
        <v>0</v>
      </c>
      <c r="K13" s="32">
        <v>0</v>
      </c>
      <c r="L13" s="32"/>
      <c r="M13" s="119">
        <f>M15+M16+M17+M18</f>
        <v>11028.400000000001</v>
      </c>
      <c r="N13" s="119">
        <f>N15+N16+N17+N18</f>
        <v>11028.279999999999</v>
      </c>
      <c r="O13" s="32"/>
      <c r="P13" s="32">
        <f>N13*100/M13</f>
        <v>99.99891190018496</v>
      </c>
      <c r="Q13" s="242">
        <f>Q15+Q16+Q17+Q18</f>
        <v>60344.119999999995</v>
      </c>
      <c r="R13" s="242">
        <f>R15+R16+R17+R18</f>
        <v>53620.97</v>
      </c>
      <c r="S13" s="32">
        <f>R13*100/Q13</f>
        <v>88.85864935970564</v>
      </c>
      <c r="T13" s="32"/>
      <c r="U13" s="121">
        <f>U15+U16+U17+U18</f>
        <v>0</v>
      </c>
      <c r="V13" s="121">
        <f>V15+V16+V17+V18</f>
        <v>0</v>
      </c>
      <c r="W13" s="32"/>
      <c r="X13" s="32">
        <v>0</v>
      </c>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c r="HO13" s="24"/>
      <c r="HP13" s="24"/>
      <c r="HQ13" s="24"/>
      <c r="HR13" s="24"/>
      <c r="HS13" s="24"/>
      <c r="HT13" s="24"/>
      <c r="HU13" s="24"/>
      <c r="HV13" s="24"/>
      <c r="HW13" s="24"/>
      <c r="HX13" s="24"/>
      <c r="HY13" s="24"/>
      <c r="HZ13" s="24"/>
      <c r="IA13" s="24"/>
      <c r="IB13" s="24"/>
      <c r="IC13" s="24"/>
      <c r="ID13" s="24"/>
      <c r="IE13" s="24"/>
      <c r="IF13" s="24"/>
      <c r="IG13" s="24"/>
      <c r="IH13" s="24"/>
      <c r="II13" s="24"/>
      <c r="IJ13" s="24"/>
      <c r="IK13" s="24"/>
      <c r="IL13" s="24"/>
      <c r="IM13" s="24"/>
      <c r="IN13" s="24"/>
      <c r="IO13" s="24"/>
      <c r="IP13" s="24"/>
      <c r="IQ13" s="24"/>
      <c r="IR13" s="24"/>
      <c r="IS13" s="24"/>
      <c r="IT13" s="24"/>
      <c r="IU13" s="24"/>
      <c r="IV13" s="24"/>
    </row>
    <row r="14" spans="1:256" ht="12.75">
      <c r="A14" s="22"/>
      <c r="B14" s="28" t="s">
        <v>29</v>
      </c>
      <c r="C14" s="251"/>
      <c r="D14" s="27"/>
      <c r="E14" s="29"/>
      <c r="F14" s="29"/>
      <c r="G14" s="29"/>
      <c r="H14" s="29"/>
      <c r="I14" s="29"/>
      <c r="J14" s="29"/>
      <c r="K14" s="29"/>
      <c r="L14" s="29"/>
      <c r="M14" s="29"/>
      <c r="N14" s="29"/>
      <c r="O14" s="29"/>
      <c r="P14" s="29"/>
      <c r="Q14" s="29"/>
      <c r="R14" s="29"/>
      <c r="S14" s="29"/>
      <c r="T14" s="29"/>
      <c r="U14" s="29"/>
      <c r="V14" s="29"/>
      <c r="W14" s="29"/>
      <c r="X14" s="30"/>
      <c r="Y14" s="25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c r="HO14" s="24"/>
      <c r="HP14" s="24"/>
      <c r="HQ14" s="24"/>
      <c r="HR14" s="24"/>
      <c r="HS14" s="24"/>
      <c r="HT14" s="24"/>
      <c r="HU14" s="24"/>
      <c r="HV14" s="24"/>
      <c r="HW14" s="24"/>
      <c r="HX14" s="24"/>
      <c r="HY14" s="24"/>
      <c r="HZ14" s="24"/>
      <c r="IA14" s="24"/>
      <c r="IB14" s="24"/>
      <c r="IC14" s="24"/>
      <c r="ID14" s="24"/>
      <c r="IE14" s="24"/>
      <c r="IF14" s="24"/>
      <c r="IG14" s="24"/>
      <c r="IH14" s="24"/>
      <c r="II14" s="24"/>
      <c r="IJ14" s="24"/>
      <c r="IK14" s="24"/>
      <c r="IL14" s="24"/>
      <c r="IM14" s="24"/>
      <c r="IN14" s="24"/>
      <c r="IO14" s="24"/>
      <c r="IP14" s="24"/>
      <c r="IQ14" s="24"/>
      <c r="IR14" s="24"/>
      <c r="IS14" s="24"/>
      <c r="IT14" s="24"/>
      <c r="IU14" s="24"/>
      <c r="IV14" s="24"/>
    </row>
    <row r="15" spans="1:256" ht="52.5">
      <c r="A15" s="12" t="s">
        <v>212</v>
      </c>
      <c r="B15" s="31" t="s">
        <v>49</v>
      </c>
      <c r="C15" s="243">
        <v>4760.58</v>
      </c>
      <c r="D15" s="18">
        <f aca="true" t="shared" si="0" ref="D15:E26">I15+M15+Q15+U15</f>
        <v>4760.58</v>
      </c>
      <c r="E15" s="18">
        <f t="shared" si="0"/>
        <v>4746.37</v>
      </c>
      <c r="F15" s="259"/>
      <c r="G15" s="429">
        <f aca="true" t="shared" si="1" ref="G15:G31">E15*100/D15</f>
        <v>99.70150695923606</v>
      </c>
      <c r="H15" s="18"/>
      <c r="I15" s="18">
        <v>0</v>
      </c>
      <c r="J15" s="18">
        <v>0</v>
      </c>
      <c r="K15" s="18">
        <v>0</v>
      </c>
      <c r="L15" s="18"/>
      <c r="M15" s="18">
        <v>4604.1</v>
      </c>
      <c r="N15" s="429">
        <v>4603.98</v>
      </c>
      <c r="O15" s="18"/>
      <c r="P15" s="18">
        <f>N15*100/M15</f>
        <v>99.99739362741902</v>
      </c>
      <c r="Q15" s="18">
        <v>156.48</v>
      </c>
      <c r="R15" s="18">
        <v>142.39</v>
      </c>
      <c r="S15" s="18">
        <f aca="true" t="shared" si="2" ref="S15:S31">R15*100/Q15</f>
        <v>90.99565439672801</v>
      </c>
      <c r="T15" s="18"/>
      <c r="U15" s="18">
        <v>0</v>
      </c>
      <c r="V15" s="18">
        <v>0</v>
      </c>
      <c r="W15" s="18"/>
      <c r="X15" s="18">
        <v>0</v>
      </c>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4"/>
      <c r="IG15" s="24"/>
      <c r="IH15" s="24"/>
      <c r="II15" s="24"/>
      <c r="IJ15" s="24"/>
      <c r="IK15" s="24"/>
      <c r="IL15" s="24"/>
      <c r="IM15" s="24"/>
      <c r="IN15" s="24"/>
      <c r="IO15" s="24"/>
      <c r="IP15" s="24"/>
      <c r="IQ15" s="24"/>
      <c r="IR15" s="24"/>
      <c r="IS15" s="24"/>
      <c r="IT15" s="24"/>
      <c r="IU15" s="24"/>
      <c r="IV15" s="24"/>
    </row>
    <row r="16" spans="1:256" ht="52.5">
      <c r="A16" s="12" t="s">
        <v>213</v>
      </c>
      <c r="B16" s="31" t="s">
        <v>48</v>
      </c>
      <c r="C16" s="243">
        <v>2818.3</v>
      </c>
      <c r="D16" s="18">
        <f t="shared" si="0"/>
        <v>2818.2999999999997</v>
      </c>
      <c r="E16" s="18">
        <f t="shared" si="0"/>
        <v>1056.96</v>
      </c>
      <c r="F16" s="259"/>
      <c r="G16" s="429">
        <f t="shared" si="1"/>
        <v>37.5034595323422</v>
      </c>
      <c r="H16" s="18"/>
      <c r="I16" s="18">
        <v>0</v>
      </c>
      <c r="J16" s="18">
        <v>0</v>
      </c>
      <c r="K16" s="18">
        <v>0</v>
      </c>
      <c r="L16" s="18"/>
      <c r="M16" s="18">
        <v>308.7</v>
      </c>
      <c r="N16" s="18">
        <v>308.7</v>
      </c>
      <c r="O16" s="18"/>
      <c r="P16" s="18">
        <f>N16*100/M16</f>
        <v>100</v>
      </c>
      <c r="Q16" s="18">
        <v>2509.6</v>
      </c>
      <c r="R16" s="18">
        <v>748.26</v>
      </c>
      <c r="S16" s="18">
        <f t="shared" si="2"/>
        <v>29.815906917437044</v>
      </c>
      <c r="T16" s="18"/>
      <c r="U16" s="18">
        <v>0</v>
      </c>
      <c r="V16" s="18">
        <v>0</v>
      </c>
      <c r="W16" s="18"/>
      <c r="X16" s="18">
        <v>0</v>
      </c>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c r="HV16" s="24"/>
      <c r="HW16" s="24"/>
      <c r="HX16" s="24"/>
      <c r="HY16" s="24"/>
      <c r="HZ16" s="24"/>
      <c r="IA16" s="24"/>
      <c r="IB16" s="24"/>
      <c r="IC16" s="24"/>
      <c r="ID16" s="24"/>
      <c r="IE16" s="24"/>
      <c r="IF16" s="24"/>
      <c r="IG16" s="24"/>
      <c r="IH16" s="24"/>
      <c r="II16" s="24"/>
      <c r="IJ16" s="24"/>
      <c r="IK16" s="24"/>
      <c r="IL16" s="24"/>
      <c r="IM16" s="24"/>
      <c r="IN16" s="24"/>
      <c r="IO16" s="24"/>
      <c r="IP16" s="24"/>
      <c r="IQ16" s="24"/>
      <c r="IR16" s="24"/>
      <c r="IS16" s="24"/>
      <c r="IT16" s="24"/>
      <c r="IU16" s="24"/>
      <c r="IV16" s="24"/>
    </row>
    <row r="17" spans="1:256" ht="26.25">
      <c r="A17" s="12" t="s">
        <v>214</v>
      </c>
      <c r="B17" s="31" t="s">
        <v>47</v>
      </c>
      <c r="C17" s="243">
        <f>M17+Q17</f>
        <v>10435.44</v>
      </c>
      <c r="D17" s="18">
        <f t="shared" si="0"/>
        <v>10435.44</v>
      </c>
      <c r="E17" s="18">
        <f t="shared" si="0"/>
        <v>10016.6</v>
      </c>
      <c r="F17" s="259"/>
      <c r="G17" s="18">
        <f t="shared" si="1"/>
        <v>95.98636952538656</v>
      </c>
      <c r="H17" s="18"/>
      <c r="I17" s="18">
        <v>0</v>
      </c>
      <c r="J17" s="18">
        <v>0</v>
      </c>
      <c r="K17" s="18">
        <v>0</v>
      </c>
      <c r="L17" s="18"/>
      <c r="M17" s="18">
        <v>6115.6</v>
      </c>
      <c r="N17" s="18">
        <v>6115.6</v>
      </c>
      <c r="O17" s="18"/>
      <c r="P17" s="18">
        <f>N17*100/M17</f>
        <v>100</v>
      </c>
      <c r="Q17" s="18">
        <v>4319.84</v>
      </c>
      <c r="R17" s="18">
        <v>3901</v>
      </c>
      <c r="S17" s="18">
        <f t="shared" si="2"/>
        <v>90.3042705285381</v>
      </c>
      <c r="T17" s="18"/>
      <c r="U17" s="18">
        <v>0</v>
      </c>
      <c r="V17" s="18">
        <v>0</v>
      </c>
      <c r="W17" s="18"/>
      <c r="X17" s="18">
        <v>0</v>
      </c>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24"/>
      <c r="GQ17" s="24"/>
      <c r="GR17" s="24"/>
      <c r="GS17" s="24"/>
      <c r="GT17" s="24"/>
      <c r="GU17" s="24"/>
      <c r="GV17" s="24"/>
      <c r="GW17" s="24"/>
      <c r="GX17" s="24"/>
      <c r="GY17" s="24"/>
      <c r="GZ17" s="24"/>
      <c r="HA17" s="24"/>
      <c r="HB17" s="24"/>
      <c r="HC17" s="24"/>
      <c r="HD17" s="24"/>
      <c r="HE17" s="24"/>
      <c r="HF17" s="24"/>
      <c r="HG17" s="24"/>
      <c r="HH17" s="24"/>
      <c r="HI17" s="24"/>
      <c r="HJ17" s="24"/>
      <c r="HK17" s="24"/>
      <c r="HL17" s="24"/>
      <c r="HM17" s="24"/>
      <c r="HN17" s="24"/>
      <c r="HO17" s="24"/>
      <c r="HP17" s="24"/>
      <c r="HQ17" s="24"/>
      <c r="HR17" s="24"/>
      <c r="HS17" s="24"/>
      <c r="HT17" s="24"/>
      <c r="HU17" s="24"/>
      <c r="HV17" s="24"/>
      <c r="HW17" s="24"/>
      <c r="HX17" s="24"/>
      <c r="HY17" s="24"/>
      <c r="HZ17" s="24"/>
      <c r="IA17" s="24"/>
      <c r="IB17" s="24"/>
      <c r="IC17" s="24"/>
      <c r="ID17" s="24"/>
      <c r="IE17" s="24"/>
      <c r="IF17" s="24"/>
      <c r="IG17" s="24"/>
      <c r="IH17" s="24"/>
      <c r="II17" s="24"/>
      <c r="IJ17" s="24"/>
      <c r="IK17" s="24"/>
      <c r="IL17" s="24"/>
      <c r="IM17" s="24"/>
      <c r="IN17" s="24"/>
      <c r="IO17" s="24"/>
      <c r="IP17" s="24"/>
      <c r="IQ17" s="24"/>
      <c r="IR17" s="24"/>
      <c r="IS17" s="24"/>
      <c r="IT17" s="24"/>
      <c r="IU17" s="24"/>
      <c r="IV17" s="24"/>
    </row>
    <row r="18" spans="1:256" ht="52.5">
      <c r="A18" s="12" t="s">
        <v>215</v>
      </c>
      <c r="B18" s="31" t="s">
        <v>216</v>
      </c>
      <c r="C18" s="243">
        <v>53358.2</v>
      </c>
      <c r="D18" s="18">
        <f t="shared" si="0"/>
        <v>53358.2</v>
      </c>
      <c r="E18" s="18">
        <f t="shared" si="0"/>
        <v>48829.32</v>
      </c>
      <c r="F18" s="259"/>
      <c r="G18" s="18">
        <f t="shared" si="1"/>
        <v>91.51230738668096</v>
      </c>
      <c r="H18" s="18"/>
      <c r="I18" s="18">
        <v>0</v>
      </c>
      <c r="J18" s="18">
        <v>0</v>
      </c>
      <c r="K18" s="18">
        <v>0</v>
      </c>
      <c r="L18" s="18"/>
      <c r="M18" s="18">
        <v>0</v>
      </c>
      <c r="N18" s="18">
        <v>0</v>
      </c>
      <c r="O18" s="18"/>
      <c r="P18" s="18">
        <v>0</v>
      </c>
      <c r="Q18" s="18">
        <v>53358.2</v>
      </c>
      <c r="R18" s="18">
        <v>48829.32</v>
      </c>
      <c r="S18" s="18">
        <f t="shared" si="2"/>
        <v>91.51230738668096</v>
      </c>
      <c r="T18" s="18"/>
      <c r="U18" s="18">
        <v>0</v>
      </c>
      <c r="V18" s="18">
        <v>0</v>
      </c>
      <c r="W18" s="18"/>
      <c r="X18" s="18">
        <v>0</v>
      </c>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24"/>
      <c r="GQ18" s="24"/>
      <c r="GR18" s="24"/>
      <c r="GS18" s="24"/>
      <c r="GT18" s="24"/>
      <c r="GU18" s="24"/>
      <c r="GV18" s="24"/>
      <c r="GW18" s="24"/>
      <c r="GX18" s="24"/>
      <c r="GY18" s="24"/>
      <c r="GZ18" s="24"/>
      <c r="HA18" s="24"/>
      <c r="HB18" s="24"/>
      <c r="HC18" s="24"/>
      <c r="HD18" s="24"/>
      <c r="HE18" s="24"/>
      <c r="HF18" s="24"/>
      <c r="HG18" s="24"/>
      <c r="HH18" s="24"/>
      <c r="HI18" s="24"/>
      <c r="HJ18" s="24"/>
      <c r="HK18" s="24"/>
      <c r="HL18" s="24"/>
      <c r="HM18" s="24"/>
      <c r="HN18" s="24"/>
      <c r="HO18" s="24"/>
      <c r="HP18" s="24"/>
      <c r="HQ18" s="24"/>
      <c r="HR18" s="24"/>
      <c r="HS18" s="24"/>
      <c r="HT18" s="24"/>
      <c r="HU18" s="24"/>
      <c r="HV18" s="24"/>
      <c r="HW18" s="24"/>
      <c r="HX18" s="24"/>
      <c r="HY18" s="24"/>
      <c r="HZ18" s="24"/>
      <c r="IA18" s="24"/>
      <c r="IB18" s="24"/>
      <c r="IC18" s="24"/>
      <c r="ID18" s="24"/>
      <c r="IE18" s="24"/>
      <c r="IF18" s="24"/>
      <c r="IG18" s="24"/>
      <c r="IH18" s="24"/>
      <c r="II18" s="24"/>
      <c r="IJ18" s="24"/>
      <c r="IK18" s="24"/>
      <c r="IL18" s="24"/>
      <c r="IM18" s="24"/>
      <c r="IN18" s="24"/>
      <c r="IO18" s="24"/>
      <c r="IP18" s="24"/>
      <c r="IQ18" s="24"/>
      <c r="IR18" s="24"/>
      <c r="IS18" s="24"/>
      <c r="IT18" s="24"/>
      <c r="IU18" s="24"/>
      <c r="IV18" s="24"/>
    </row>
    <row r="19" spans="1:256" ht="30.75">
      <c r="A19" s="25">
        <v>4</v>
      </c>
      <c r="B19" s="26" t="s">
        <v>254</v>
      </c>
      <c r="C19" s="244">
        <f>M19+Q19+U19</f>
        <v>25085.5</v>
      </c>
      <c r="D19" s="27">
        <f t="shared" si="0"/>
        <v>25085.5</v>
      </c>
      <c r="E19" s="27">
        <v>19299.18</v>
      </c>
      <c r="F19" s="258"/>
      <c r="G19" s="27">
        <f t="shared" si="1"/>
        <v>76.93360706384166</v>
      </c>
      <c r="H19" s="27"/>
      <c r="I19" s="27">
        <v>0</v>
      </c>
      <c r="J19" s="27">
        <v>0</v>
      </c>
      <c r="K19" s="27">
        <v>0</v>
      </c>
      <c r="L19" s="27"/>
      <c r="M19" s="27">
        <v>23000</v>
      </c>
      <c r="N19" s="27">
        <v>17368.33</v>
      </c>
      <c r="O19" s="27"/>
      <c r="P19" s="27">
        <f>N19*100/M19</f>
        <v>75.51447826086958</v>
      </c>
      <c r="Q19" s="27">
        <v>1846</v>
      </c>
      <c r="R19" s="27">
        <v>1730.55</v>
      </c>
      <c r="S19" s="27">
        <f t="shared" si="2"/>
        <v>93.74593716143012</v>
      </c>
      <c r="T19" s="18"/>
      <c r="U19" s="27">
        <v>239.5</v>
      </c>
      <c r="V19" s="27">
        <v>200.3</v>
      </c>
      <c r="W19" s="27"/>
      <c r="X19" s="27">
        <f>V19*100/U19</f>
        <v>83.63256784968685</v>
      </c>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4"/>
      <c r="GQ19" s="24"/>
      <c r="GR19" s="24"/>
      <c r="GS19" s="24"/>
      <c r="GT19" s="24"/>
      <c r="GU19" s="24"/>
      <c r="GV19" s="24"/>
      <c r="GW19" s="24"/>
      <c r="GX19" s="24"/>
      <c r="GY19" s="24"/>
      <c r="GZ19" s="24"/>
      <c r="HA19" s="24"/>
      <c r="HB19" s="24"/>
      <c r="HC19" s="24"/>
      <c r="HD19" s="24"/>
      <c r="HE19" s="24"/>
      <c r="HF19" s="24"/>
      <c r="HG19" s="24"/>
      <c r="HH19" s="24"/>
      <c r="HI19" s="24"/>
      <c r="HJ19" s="24"/>
      <c r="HK19" s="24"/>
      <c r="HL19" s="24"/>
      <c r="HM19" s="24"/>
      <c r="HN19" s="24"/>
      <c r="HO19" s="24"/>
      <c r="HP19" s="24"/>
      <c r="HQ19" s="24"/>
      <c r="HR19" s="24"/>
      <c r="HS19" s="24"/>
      <c r="HT19" s="24"/>
      <c r="HU19" s="24"/>
      <c r="HV19" s="24"/>
      <c r="HW19" s="24"/>
      <c r="HX19" s="24"/>
      <c r="HY19" s="24"/>
      <c r="HZ19" s="24"/>
      <c r="IA19" s="24"/>
      <c r="IB19" s="24"/>
      <c r="IC19" s="24"/>
      <c r="ID19" s="24"/>
      <c r="IE19" s="24"/>
      <c r="IF19" s="24"/>
      <c r="IG19" s="24"/>
      <c r="IH19" s="24"/>
      <c r="II19" s="24"/>
      <c r="IJ19" s="24"/>
      <c r="IK19" s="24"/>
      <c r="IL19" s="24"/>
      <c r="IM19" s="24"/>
      <c r="IN19" s="24"/>
      <c r="IO19" s="24"/>
      <c r="IP19" s="24"/>
      <c r="IQ19" s="24"/>
      <c r="IR19" s="24"/>
      <c r="IS19" s="24"/>
      <c r="IT19" s="24"/>
      <c r="IU19" s="24"/>
      <c r="IV19" s="24"/>
    </row>
    <row r="20" spans="1:256" ht="13.5">
      <c r="A20" s="460" t="s">
        <v>13</v>
      </c>
      <c r="B20" s="463" t="s">
        <v>124</v>
      </c>
      <c r="C20" s="464" t="s">
        <v>125</v>
      </c>
      <c r="D20" s="465"/>
      <c r="E20" s="465"/>
      <c r="F20" s="465"/>
      <c r="G20" s="465"/>
      <c r="H20" s="465"/>
      <c r="I20" s="465"/>
      <c r="J20" s="465"/>
      <c r="K20" s="465"/>
      <c r="L20" s="465"/>
      <c r="M20" s="465"/>
      <c r="N20" s="465"/>
      <c r="O20" s="465"/>
      <c r="P20" s="465"/>
      <c r="Q20" s="465"/>
      <c r="R20" s="465"/>
      <c r="S20" s="465"/>
      <c r="T20" s="465"/>
      <c r="U20" s="465"/>
      <c r="V20" s="465"/>
      <c r="W20" s="465"/>
      <c r="X20" s="466"/>
      <c r="Y20" s="253"/>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c r="IV20" s="11"/>
    </row>
    <row r="21" spans="1:256" ht="13.5">
      <c r="A21" s="461"/>
      <c r="B21" s="463"/>
      <c r="C21" s="467" t="s">
        <v>19</v>
      </c>
      <c r="D21" s="467"/>
      <c r="E21" s="467"/>
      <c r="F21" s="467"/>
      <c r="G21" s="467"/>
      <c r="H21" s="115"/>
      <c r="I21" s="468" t="s">
        <v>275</v>
      </c>
      <c r="J21" s="469"/>
      <c r="K21" s="469"/>
      <c r="L21" s="469"/>
      <c r="M21" s="469"/>
      <c r="N21" s="469"/>
      <c r="O21" s="469"/>
      <c r="P21" s="469"/>
      <c r="Q21" s="469"/>
      <c r="R21" s="469"/>
      <c r="S21" s="469"/>
      <c r="T21" s="469"/>
      <c r="U21" s="469"/>
      <c r="V21" s="469"/>
      <c r="W21" s="469"/>
      <c r="X21" s="470"/>
      <c r="Y21" s="253"/>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c r="IV21" s="11"/>
    </row>
    <row r="22" spans="1:256" ht="12.75">
      <c r="A22" s="461"/>
      <c r="B22" s="463"/>
      <c r="C22" s="453" t="s">
        <v>119</v>
      </c>
      <c r="D22" s="471" t="s">
        <v>253</v>
      </c>
      <c r="E22" s="472" t="s">
        <v>63</v>
      </c>
      <c r="F22" s="473"/>
      <c r="G22" s="474"/>
      <c r="H22" s="117"/>
      <c r="I22" s="475" t="s">
        <v>16</v>
      </c>
      <c r="J22" s="476"/>
      <c r="K22" s="477"/>
      <c r="L22" s="35"/>
      <c r="M22" s="455" t="s">
        <v>23</v>
      </c>
      <c r="N22" s="456"/>
      <c r="O22" s="456"/>
      <c r="P22" s="457"/>
      <c r="Q22" s="455" t="s">
        <v>30</v>
      </c>
      <c r="R22" s="456"/>
      <c r="S22" s="457"/>
      <c r="T22" s="36"/>
      <c r="U22" s="456" t="s">
        <v>17</v>
      </c>
      <c r="V22" s="456"/>
      <c r="W22" s="456"/>
      <c r="X22" s="457"/>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c r="IT22" s="11"/>
      <c r="IU22" s="11"/>
      <c r="IV22" s="11"/>
    </row>
    <row r="23" spans="1:256" ht="63.75" customHeight="1">
      <c r="A23" s="462"/>
      <c r="B23" s="463"/>
      <c r="C23" s="454"/>
      <c r="D23" s="471"/>
      <c r="E23" s="37" t="s">
        <v>286</v>
      </c>
      <c r="F23" s="13" t="s">
        <v>24</v>
      </c>
      <c r="G23" s="116" t="s">
        <v>287</v>
      </c>
      <c r="H23" s="14" t="s">
        <v>25</v>
      </c>
      <c r="I23" s="15" t="s">
        <v>123</v>
      </c>
      <c r="J23" s="16" t="s">
        <v>21</v>
      </c>
      <c r="K23" s="17" t="s">
        <v>22</v>
      </c>
      <c r="L23" s="13" t="s">
        <v>24</v>
      </c>
      <c r="M23" s="15" t="s">
        <v>288</v>
      </c>
      <c r="N23" s="16" t="s">
        <v>21</v>
      </c>
      <c r="O23" s="17" t="s">
        <v>25</v>
      </c>
      <c r="P23" s="17" t="s">
        <v>22</v>
      </c>
      <c r="Q23" s="15" t="s">
        <v>289</v>
      </c>
      <c r="R23" s="16" t="s">
        <v>21</v>
      </c>
      <c r="S23" s="17" t="s">
        <v>22</v>
      </c>
      <c r="T23" s="13" t="s">
        <v>24</v>
      </c>
      <c r="U23" s="15" t="s">
        <v>123</v>
      </c>
      <c r="V23" s="16" t="s">
        <v>21</v>
      </c>
      <c r="W23" s="13" t="s">
        <v>26</v>
      </c>
      <c r="X23" s="17" t="s">
        <v>22</v>
      </c>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c r="IU23" s="11"/>
      <c r="IV23" s="11"/>
    </row>
    <row r="24" spans="1:256" ht="12.75">
      <c r="A24" s="22">
        <v>1</v>
      </c>
      <c r="B24" s="22">
        <v>2</v>
      </c>
      <c r="C24" s="23">
        <v>3</v>
      </c>
      <c r="D24" s="23">
        <v>4</v>
      </c>
      <c r="E24" s="23">
        <v>5</v>
      </c>
      <c r="F24" s="22">
        <v>4</v>
      </c>
      <c r="G24" s="23">
        <v>6</v>
      </c>
      <c r="H24" s="23">
        <v>6</v>
      </c>
      <c r="I24" s="23">
        <v>8</v>
      </c>
      <c r="J24" s="22">
        <v>9</v>
      </c>
      <c r="K24" s="23">
        <v>10</v>
      </c>
      <c r="L24" s="23">
        <v>9</v>
      </c>
      <c r="M24" s="23">
        <v>7</v>
      </c>
      <c r="N24" s="22">
        <v>8</v>
      </c>
      <c r="O24" s="22">
        <v>11</v>
      </c>
      <c r="P24" s="22">
        <v>9</v>
      </c>
      <c r="Q24" s="22">
        <v>10</v>
      </c>
      <c r="R24" s="23">
        <v>11</v>
      </c>
      <c r="S24" s="23">
        <v>12</v>
      </c>
      <c r="T24" s="23">
        <v>15</v>
      </c>
      <c r="U24" s="22">
        <v>17</v>
      </c>
      <c r="V24" s="23">
        <v>18</v>
      </c>
      <c r="W24" s="23">
        <v>17</v>
      </c>
      <c r="X24" s="23">
        <v>19</v>
      </c>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DX24" s="24"/>
      <c r="DY24" s="24"/>
      <c r="DZ24" s="24"/>
      <c r="EA24" s="24"/>
      <c r="EB24" s="24"/>
      <c r="EC24" s="24"/>
      <c r="ED24" s="24"/>
      <c r="EE24" s="24"/>
      <c r="EF24" s="24"/>
      <c r="EG24" s="24"/>
      <c r="EH24" s="24"/>
      <c r="EI24" s="24"/>
      <c r="EJ24" s="24"/>
      <c r="EK24" s="24"/>
      <c r="EL24" s="24"/>
      <c r="EM24" s="24"/>
      <c r="EN24" s="24"/>
      <c r="EO24" s="24"/>
      <c r="EP24" s="24"/>
      <c r="EQ24" s="24"/>
      <c r="ER24" s="24"/>
      <c r="ES24" s="24"/>
      <c r="ET24" s="24"/>
      <c r="EU24" s="24"/>
      <c r="EV24" s="24"/>
      <c r="EW24" s="24"/>
      <c r="EX24" s="24"/>
      <c r="EY24" s="24"/>
      <c r="EZ24" s="24"/>
      <c r="FA24" s="24"/>
      <c r="FB24" s="24"/>
      <c r="FC24" s="24"/>
      <c r="FD24" s="24"/>
      <c r="FE24" s="24"/>
      <c r="FF24" s="24"/>
      <c r="FG24" s="24"/>
      <c r="FH24" s="24"/>
      <c r="FI24" s="24"/>
      <c r="FJ24" s="24"/>
      <c r="FK24" s="24"/>
      <c r="FL24" s="24"/>
      <c r="FM24" s="24"/>
      <c r="FN24" s="24"/>
      <c r="FO24" s="24"/>
      <c r="FP24" s="24"/>
      <c r="FQ24" s="24"/>
      <c r="FR24" s="24"/>
      <c r="FS24" s="24"/>
      <c r="FT24" s="24"/>
      <c r="FU24" s="24"/>
      <c r="FV24" s="24"/>
      <c r="FW24" s="24"/>
      <c r="FX24" s="24"/>
      <c r="FY24" s="24"/>
      <c r="FZ24" s="24"/>
      <c r="GA24" s="24"/>
      <c r="GB24" s="24"/>
      <c r="GC24" s="24"/>
      <c r="GD24" s="24"/>
      <c r="GE24" s="24"/>
      <c r="GF24" s="24"/>
      <c r="GG24" s="24"/>
      <c r="GH24" s="24"/>
      <c r="GI24" s="24"/>
      <c r="GJ24" s="24"/>
      <c r="GK24" s="24"/>
      <c r="GL24" s="24"/>
      <c r="GM24" s="24"/>
      <c r="GN24" s="24"/>
      <c r="GO24" s="24"/>
      <c r="GP24" s="24"/>
      <c r="GQ24" s="24"/>
      <c r="GR24" s="24"/>
      <c r="GS24" s="24"/>
      <c r="GT24" s="24"/>
      <c r="GU24" s="24"/>
      <c r="GV24" s="24"/>
      <c r="GW24" s="24"/>
      <c r="GX24" s="24"/>
      <c r="GY24" s="24"/>
      <c r="GZ24" s="24"/>
      <c r="HA24" s="24"/>
      <c r="HB24" s="24"/>
      <c r="HC24" s="24"/>
      <c r="HD24" s="24"/>
      <c r="HE24" s="24"/>
      <c r="HF24" s="24"/>
      <c r="HG24" s="24"/>
      <c r="HH24" s="24"/>
      <c r="HI24" s="24"/>
      <c r="HJ24" s="24"/>
      <c r="HK24" s="24"/>
      <c r="HL24" s="24"/>
      <c r="HM24" s="24"/>
      <c r="HN24" s="24"/>
      <c r="HO24" s="24"/>
      <c r="HP24" s="24"/>
      <c r="HQ24" s="24"/>
      <c r="HR24" s="24"/>
      <c r="HS24" s="24"/>
      <c r="HT24" s="24"/>
      <c r="HU24" s="24"/>
      <c r="HV24" s="24"/>
      <c r="HW24" s="24"/>
      <c r="HX24" s="24"/>
      <c r="HY24" s="24"/>
      <c r="HZ24" s="24"/>
      <c r="IA24" s="24"/>
      <c r="IB24" s="24"/>
      <c r="IC24" s="24"/>
      <c r="ID24" s="24"/>
      <c r="IE24" s="24"/>
      <c r="IF24" s="24"/>
      <c r="IG24" s="24"/>
      <c r="IH24" s="24"/>
      <c r="II24" s="24"/>
      <c r="IJ24" s="24"/>
      <c r="IK24" s="24"/>
      <c r="IL24" s="24"/>
      <c r="IM24" s="24"/>
      <c r="IN24" s="24"/>
      <c r="IO24" s="24"/>
      <c r="IP24" s="24"/>
      <c r="IQ24" s="24"/>
      <c r="IR24" s="24"/>
      <c r="IS24" s="24"/>
      <c r="IT24" s="24"/>
      <c r="IU24" s="24"/>
      <c r="IV24" s="24"/>
    </row>
    <row r="25" spans="1:256" ht="30.75">
      <c r="A25" s="25">
        <v>5</v>
      </c>
      <c r="B25" s="34" t="s">
        <v>45</v>
      </c>
      <c r="C25" s="119">
        <f>M25+Q25+U25</f>
        <v>133435.3</v>
      </c>
      <c r="D25" s="27">
        <f t="shared" si="0"/>
        <v>133435.3</v>
      </c>
      <c r="E25" s="27">
        <f>N25+R25+V25</f>
        <v>120561.14</v>
      </c>
      <c r="F25" s="258"/>
      <c r="G25" s="27">
        <f t="shared" si="1"/>
        <v>90.35175849269272</v>
      </c>
      <c r="H25" s="27"/>
      <c r="I25" s="27">
        <v>0</v>
      </c>
      <c r="J25" s="27">
        <v>0</v>
      </c>
      <c r="K25" s="27">
        <v>0</v>
      </c>
      <c r="L25" s="27"/>
      <c r="M25" s="27">
        <v>31104.1</v>
      </c>
      <c r="N25" s="27">
        <v>25759.55</v>
      </c>
      <c r="O25" s="27"/>
      <c r="P25" s="27">
        <f>N25*100/M25</f>
        <v>82.81721702283622</v>
      </c>
      <c r="Q25" s="27">
        <v>100363.4</v>
      </c>
      <c r="R25" s="27">
        <v>92833.79</v>
      </c>
      <c r="S25" s="27">
        <f>R25*100/Q25</f>
        <v>92.49765352708259</v>
      </c>
      <c r="T25" s="18"/>
      <c r="U25" s="27">
        <v>1967.8</v>
      </c>
      <c r="V25" s="27">
        <v>1967.8</v>
      </c>
      <c r="W25" s="18"/>
      <c r="X25" s="27">
        <f>V25*100/U25</f>
        <v>100</v>
      </c>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c r="EZ25" s="24"/>
      <c r="FA25" s="24"/>
      <c r="FB25" s="24"/>
      <c r="FC25" s="24"/>
      <c r="FD25" s="24"/>
      <c r="FE25" s="24"/>
      <c r="FF25" s="24"/>
      <c r="FG25" s="24"/>
      <c r="FH25" s="24"/>
      <c r="FI25" s="24"/>
      <c r="FJ25" s="24"/>
      <c r="FK25" s="24"/>
      <c r="FL25" s="24"/>
      <c r="FM25" s="24"/>
      <c r="FN25" s="24"/>
      <c r="FO25" s="24"/>
      <c r="FP25" s="24"/>
      <c r="FQ25" s="24"/>
      <c r="FR25" s="24"/>
      <c r="FS25" s="24"/>
      <c r="FT25" s="24"/>
      <c r="FU25" s="24"/>
      <c r="FV25" s="24"/>
      <c r="FW25" s="24"/>
      <c r="FX25" s="24"/>
      <c r="FY25" s="24"/>
      <c r="FZ25" s="24"/>
      <c r="GA25" s="24"/>
      <c r="GB25" s="24"/>
      <c r="GC25" s="24"/>
      <c r="GD25" s="24"/>
      <c r="GE25" s="24"/>
      <c r="GF25" s="24"/>
      <c r="GG25" s="24"/>
      <c r="GH25" s="24"/>
      <c r="GI25" s="24"/>
      <c r="GJ25" s="24"/>
      <c r="GK25" s="24"/>
      <c r="GL25" s="24"/>
      <c r="GM25" s="24"/>
      <c r="GN25" s="24"/>
      <c r="GO25" s="24"/>
      <c r="GP25" s="24"/>
      <c r="GQ25" s="24"/>
      <c r="GR25" s="24"/>
      <c r="GS25" s="24"/>
      <c r="GT25" s="24"/>
      <c r="GU25" s="24"/>
      <c r="GV25" s="24"/>
      <c r="GW25" s="24"/>
      <c r="GX25" s="24"/>
      <c r="GY25" s="24"/>
      <c r="GZ25" s="24"/>
      <c r="HA25" s="24"/>
      <c r="HB25" s="24"/>
      <c r="HC25" s="24"/>
      <c r="HD25" s="24"/>
      <c r="HE25" s="24"/>
      <c r="HF25" s="24"/>
      <c r="HG25" s="24"/>
      <c r="HH25" s="24"/>
      <c r="HI25" s="24"/>
      <c r="HJ25" s="24"/>
      <c r="HK25" s="24"/>
      <c r="HL25" s="24"/>
      <c r="HM25" s="24"/>
      <c r="HN25" s="24"/>
      <c r="HO25" s="24"/>
      <c r="HP25" s="24"/>
      <c r="HQ25" s="24"/>
      <c r="HR25" s="24"/>
      <c r="HS25" s="24"/>
      <c r="HT25" s="24"/>
      <c r="HU25" s="24"/>
      <c r="HV25" s="24"/>
      <c r="HW25" s="24"/>
      <c r="HX25" s="24"/>
      <c r="HY25" s="24"/>
      <c r="HZ25" s="24"/>
      <c r="IA25" s="24"/>
      <c r="IB25" s="24"/>
      <c r="IC25" s="24"/>
      <c r="ID25" s="24"/>
      <c r="IE25" s="24"/>
      <c r="IF25" s="24"/>
      <c r="IG25" s="24"/>
      <c r="IH25" s="24"/>
      <c r="II25" s="24"/>
      <c r="IJ25" s="24"/>
      <c r="IK25" s="24"/>
      <c r="IL25" s="24"/>
      <c r="IM25" s="24"/>
      <c r="IN25" s="24"/>
      <c r="IO25" s="24"/>
      <c r="IP25" s="24"/>
      <c r="IQ25" s="24"/>
      <c r="IR25" s="24"/>
      <c r="IS25" s="24"/>
      <c r="IT25" s="24"/>
      <c r="IU25" s="24"/>
      <c r="IV25" s="24"/>
    </row>
    <row r="26" spans="1:256" ht="15">
      <c r="A26" s="25">
        <v>6</v>
      </c>
      <c r="B26" s="34" t="s">
        <v>44</v>
      </c>
      <c r="C26" s="119">
        <v>137393.63</v>
      </c>
      <c r="D26" s="27">
        <f t="shared" si="0"/>
        <v>137393.63</v>
      </c>
      <c r="E26" s="27">
        <f t="shared" si="0"/>
        <v>133586.14</v>
      </c>
      <c r="F26" s="258"/>
      <c r="G26" s="27">
        <f t="shared" si="1"/>
        <v>97.22877254207492</v>
      </c>
      <c r="H26" s="27"/>
      <c r="I26" s="27">
        <v>0</v>
      </c>
      <c r="J26" s="27">
        <v>0</v>
      </c>
      <c r="K26" s="27">
        <v>0</v>
      </c>
      <c r="L26" s="27"/>
      <c r="M26" s="27">
        <v>0</v>
      </c>
      <c r="N26" s="27">
        <v>0</v>
      </c>
      <c r="O26" s="27"/>
      <c r="P26" s="27">
        <v>0</v>
      </c>
      <c r="Q26" s="27">
        <v>137393.63</v>
      </c>
      <c r="R26" s="27">
        <v>133586.14</v>
      </c>
      <c r="S26" s="27">
        <f>R26*100/Q26</f>
        <v>97.22877254207492</v>
      </c>
      <c r="T26" s="18"/>
      <c r="U26" s="18">
        <v>0</v>
      </c>
      <c r="V26" s="18">
        <v>0</v>
      </c>
      <c r="W26" s="18"/>
      <c r="X26" s="18">
        <v>0</v>
      </c>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c r="FD26" s="24"/>
      <c r="FE26" s="24"/>
      <c r="FF26" s="24"/>
      <c r="FG26" s="24"/>
      <c r="FH26" s="24"/>
      <c r="FI26" s="24"/>
      <c r="FJ26" s="24"/>
      <c r="FK26" s="24"/>
      <c r="FL26" s="24"/>
      <c r="FM26" s="24"/>
      <c r="FN26" s="24"/>
      <c r="FO26" s="24"/>
      <c r="FP26" s="24"/>
      <c r="FQ26" s="24"/>
      <c r="FR26" s="24"/>
      <c r="FS26" s="24"/>
      <c r="FT26" s="24"/>
      <c r="FU26" s="24"/>
      <c r="FV26" s="24"/>
      <c r="FW26" s="24"/>
      <c r="FX26" s="24"/>
      <c r="FY26" s="24"/>
      <c r="FZ26" s="24"/>
      <c r="GA26" s="24"/>
      <c r="GB26" s="24"/>
      <c r="GC26" s="24"/>
      <c r="GD26" s="24"/>
      <c r="GE26" s="24"/>
      <c r="GF26" s="24"/>
      <c r="GG26" s="24"/>
      <c r="GH26" s="24"/>
      <c r="GI26" s="24"/>
      <c r="GJ26" s="24"/>
      <c r="GK26" s="24"/>
      <c r="GL26" s="24"/>
      <c r="GM26" s="24"/>
      <c r="GN26" s="24"/>
      <c r="GO26" s="24"/>
      <c r="GP26" s="24"/>
      <c r="GQ26" s="24"/>
      <c r="GR26" s="24"/>
      <c r="GS26" s="24"/>
      <c r="GT26" s="24"/>
      <c r="GU26" s="24"/>
      <c r="GV26" s="24"/>
      <c r="GW26" s="24"/>
      <c r="GX26" s="24"/>
      <c r="GY26" s="24"/>
      <c r="GZ26" s="24"/>
      <c r="HA26" s="24"/>
      <c r="HB26" s="24"/>
      <c r="HC26" s="24"/>
      <c r="HD26" s="24"/>
      <c r="HE26" s="24"/>
      <c r="HF26" s="24"/>
      <c r="HG26" s="24"/>
      <c r="HH26" s="24"/>
      <c r="HI26" s="24"/>
      <c r="HJ26" s="24"/>
      <c r="HK26" s="24"/>
      <c r="HL26" s="24"/>
      <c r="HM26" s="24"/>
      <c r="HN26" s="24"/>
      <c r="HO26" s="24"/>
      <c r="HP26" s="24"/>
      <c r="HQ26" s="24"/>
      <c r="HR26" s="24"/>
      <c r="HS26" s="24"/>
      <c r="HT26" s="24"/>
      <c r="HU26" s="24"/>
      <c r="HV26" s="24"/>
      <c r="HW26" s="24"/>
      <c r="HX26" s="24"/>
      <c r="HY26" s="24"/>
      <c r="HZ26" s="24"/>
      <c r="IA26" s="24"/>
      <c r="IB26" s="24"/>
      <c r="IC26" s="24"/>
      <c r="ID26" s="24"/>
      <c r="IE26" s="24"/>
      <c r="IF26" s="24"/>
      <c r="IG26" s="24"/>
      <c r="IH26" s="24"/>
      <c r="II26" s="24"/>
      <c r="IJ26" s="24"/>
      <c r="IK26" s="24"/>
      <c r="IL26" s="24"/>
      <c r="IM26" s="24"/>
      <c r="IN26" s="24"/>
      <c r="IO26" s="24"/>
      <c r="IP26" s="24"/>
      <c r="IQ26" s="24"/>
      <c r="IR26" s="24"/>
      <c r="IS26" s="24"/>
      <c r="IT26" s="24"/>
      <c r="IU26" s="24"/>
      <c r="IV26" s="24"/>
    </row>
    <row r="27" spans="1:256" ht="15">
      <c r="A27" s="25">
        <v>7</v>
      </c>
      <c r="B27" s="34" t="s">
        <v>43</v>
      </c>
      <c r="C27" s="119">
        <v>7955</v>
      </c>
      <c r="D27" s="119">
        <f>Q27</f>
        <v>7955</v>
      </c>
      <c r="E27" s="119">
        <f>R27</f>
        <v>7819.7</v>
      </c>
      <c r="F27" s="258"/>
      <c r="G27" s="27">
        <f t="shared" si="1"/>
        <v>98.29918290383407</v>
      </c>
      <c r="H27" s="255"/>
      <c r="I27" s="119" t="e">
        <f>#REF!+#REF!</f>
        <v>#REF!</v>
      </c>
      <c r="J27" s="119" t="e">
        <f>#REF!+#REF!</f>
        <v>#REF!</v>
      </c>
      <c r="K27" s="32">
        <v>0</v>
      </c>
      <c r="L27" s="255"/>
      <c r="M27" s="119">
        <v>0</v>
      </c>
      <c r="N27" s="119">
        <v>0</v>
      </c>
      <c r="O27" s="32"/>
      <c r="P27" s="32">
        <v>0</v>
      </c>
      <c r="Q27" s="119">
        <v>7955</v>
      </c>
      <c r="R27" s="119">
        <v>7819.7</v>
      </c>
      <c r="S27" s="255">
        <f t="shared" si="2"/>
        <v>98.29918290383407</v>
      </c>
      <c r="T27" s="255"/>
      <c r="U27" s="119">
        <v>0</v>
      </c>
      <c r="V27" s="18">
        <v>0</v>
      </c>
      <c r="W27" s="255"/>
      <c r="X27" s="255">
        <v>0</v>
      </c>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c r="DZ27" s="24"/>
      <c r="EA27" s="24"/>
      <c r="EB27" s="24"/>
      <c r="EC27" s="24"/>
      <c r="ED27" s="24"/>
      <c r="EE27" s="24"/>
      <c r="EF27" s="24"/>
      <c r="EG27" s="24"/>
      <c r="EH27" s="24"/>
      <c r="EI27" s="24"/>
      <c r="EJ27" s="24"/>
      <c r="EK27" s="24"/>
      <c r="EL27" s="24"/>
      <c r="EM27" s="24"/>
      <c r="EN27" s="24"/>
      <c r="EO27" s="24"/>
      <c r="EP27" s="24"/>
      <c r="EQ27" s="24"/>
      <c r="ER27" s="24"/>
      <c r="ES27" s="24"/>
      <c r="ET27" s="24"/>
      <c r="EU27" s="24"/>
      <c r="EV27" s="24"/>
      <c r="EW27" s="24"/>
      <c r="EX27" s="24"/>
      <c r="EY27" s="24"/>
      <c r="EZ27" s="24"/>
      <c r="FA27" s="24"/>
      <c r="FB27" s="24"/>
      <c r="FC27" s="24"/>
      <c r="FD27" s="24"/>
      <c r="FE27" s="24"/>
      <c r="FF27" s="24"/>
      <c r="FG27" s="24"/>
      <c r="FH27" s="24"/>
      <c r="FI27" s="24"/>
      <c r="FJ27" s="24"/>
      <c r="FK27" s="24"/>
      <c r="FL27" s="24"/>
      <c r="FM27" s="24"/>
      <c r="FN27" s="24"/>
      <c r="FO27" s="24"/>
      <c r="FP27" s="24"/>
      <c r="FQ27" s="24"/>
      <c r="FR27" s="24"/>
      <c r="FS27" s="24"/>
      <c r="FT27" s="24"/>
      <c r="FU27" s="24"/>
      <c r="FV27" s="24"/>
      <c r="FW27" s="24"/>
      <c r="FX27" s="24"/>
      <c r="FY27" s="24"/>
      <c r="FZ27" s="24"/>
      <c r="GA27" s="24"/>
      <c r="GB27" s="24"/>
      <c r="GC27" s="24"/>
      <c r="GD27" s="24"/>
      <c r="GE27" s="24"/>
      <c r="GF27" s="24"/>
      <c r="GG27" s="24"/>
      <c r="GH27" s="24"/>
      <c r="GI27" s="24"/>
      <c r="GJ27" s="24"/>
      <c r="GK27" s="24"/>
      <c r="GL27" s="24"/>
      <c r="GM27" s="24"/>
      <c r="GN27" s="24"/>
      <c r="GO27" s="24"/>
      <c r="GP27" s="24"/>
      <c r="GQ27" s="24"/>
      <c r="GR27" s="24"/>
      <c r="GS27" s="24"/>
      <c r="GT27" s="24"/>
      <c r="GU27" s="24"/>
      <c r="GV27" s="24"/>
      <c r="GW27" s="24"/>
      <c r="GX27" s="24"/>
      <c r="GY27" s="24"/>
      <c r="GZ27" s="24"/>
      <c r="HA27" s="24"/>
      <c r="HB27" s="24"/>
      <c r="HC27" s="24"/>
      <c r="HD27" s="24"/>
      <c r="HE27" s="24"/>
      <c r="HF27" s="24"/>
      <c r="HG27" s="24"/>
      <c r="HH27" s="24"/>
      <c r="HI27" s="24"/>
      <c r="HJ27" s="24"/>
      <c r="HK27" s="24"/>
      <c r="HL27" s="24"/>
      <c r="HM27" s="24"/>
      <c r="HN27" s="24"/>
      <c r="HO27" s="24"/>
      <c r="HP27" s="24"/>
      <c r="HQ27" s="24"/>
      <c r="HR27" s="24"/>
      <c r="HS27" s="24"/>
      <c r="HT27" s="24"/>
      <c r="HU27" s="24"/>
      <c r="HV27" s="24"/>
      <c r="HW27" s="24"/>
      <c r="HX27" s="24"/>
      <c r="HY27" s="24"/>
      <c r="HZ27" s="24"/>
      <c r="IA27" s="24"/>
      <c r="IB27" s="24"/>
      <c r="IC27" s="24"/>
      <c r="ID27" s="24"/>
      <c r="IE27" s="24"/>
      <c r="IF27" s="24"/>
      <c r="IG27" s="24"/>
      <c r="IH27" s="24"/>
      <c r="II27" s="24"/>
      <c r="IJ27" s="24"/>
      <c r="IK27" s="24"/>
      <c r="IL27" s="24"/>
      <c r="IM27" s="24"/>
      <c r="IN27" s="24"/>
      <c r="IO27" s="24"/>
      <c r="IP27" s="24"/>
      <c r="IQ27" s="24"/>
      <c r="IR27" s="24"/>
      <c r="IS27" s="24"/>
      <c r="IT27" s="24"/>
      <c r="IU27" s="24"/>
      <c r="IV27" s="24"/>
    </row>
    <row r="28" spans="1:256" ht="46.5">
      <c r="A28" s="25">
        <v>8</v>
      </c>
      <c r="B28" s="34" t="s">
        <v>116</v>
      </c>
      <c r="C28" s="119">
        <v>2066.9</v>
      </c>
      <c r="D28" s="27">
        <f>I28+M28+Q28+U28</f>
        <v>2066.9</v>
      </c>
      <c r="E28" s="27">
        <f>J28+N28+R28+V28</f>
        <v>1219.34</v>
      </c>
      <c r="F28" s="257"/>
      <c r="G28" s="27">
        <f t="shared" si="1"/>
        <v>58.99366200590255</v>
      </c>
      <c r="H28" s="27"/>
      <c r="I28" s="27">
        <v>0</v>
      </c>
      <c r="J28" s="27">
        <v>0</v>
      </c>
      <c r="K28" s="27">
        <v>0</v>
      </c>
      <c r="L28" s="257"/>
      <c r="M28" s="27">
        <v>0</v>
      </c>
      <c r="N28" s="27">
        <v>0</v>
      </c>
      <c r="O28" s="257"/>
      <c r="P28" s="27">
        <v>0</v>
      </c>
      <c r="Q28" s="27">
        <v>2066.9</v>
      </c>
      <c r="R28" s="27">
        <v>1219.34</v>
      </c>
      <c r="S28" s="27">
        <f t="shared" si="2"/>
        <v>58.99366200590255</v>
      </c>
      <c r="T28" s="252"/>
      <c r="U28" s="18">
        <v>0</v>
      </c>
      <c r="V28" s="18">
        <v>0</v>
      </c>
      <c r="W28" s="18"/>
      <c r="X28" s="18">
        <v>0</v>
      </c>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c r="FI28" s="24"/>
      <c r="FJ28" s="24"/>
      <c r="FK28" s="24"/>
      <c r="FL28" s="24"/>
      <c r="FM28" s="24"/>
      <c r="FN28" s="24"/>
      <c r="FO28" s="24"/>
      <c r="FP28" s="24"/>
      <c r="FQ28" s="24"/>
      <c r="FR28" s="24"/>
      <c r="FS28" s="24"/>
      <c r="FT28" s="24"/>
      <c r="FU28" s="24"/>
      <c r="FV28" s="24"/>
      <c r="FW28" s="24"/>
      <c r="FX28" s="24"/>
      <c r="FY28" s="24"/>
      <c r="FZ28" s="24"/>
      <c r="GA28" s="24"/>
      <c r="GB28" s="24"/>
      <c r="GC28" s="24"/>
      <c r="GD28" s="24"/>
      <c r="GE28" s="24"/>
      <c r="GF28" s="24"/>
      <c r="GG28" s="24"/>
      <c r="GH28" s="24"/>
      <c r="GI28" s="24"/>
      <c r="GJ28" s="24"/>
      <c r="GK28" s="24"/>
      <c r="GL28" s="24"/>
      <c r="GM28" s="24"/>
      <c r="GN28" s="24"/>
      <c r="GO28" s="24"/>
      <c r="GP28" s="24"/>
      <c r="GQ28" s="24"/>
      <c r="GR28" s="24"/>
      <c r="GS28" s="24"/>
      <c r="GT28" s="24"/>
      <c r="GU28" s="24"/>
      <c r="GV28" s="24"/>
      <c r="GW28" s="24"/>
      <c r="GX28" s="24"/>
      <c r="GY28" s="24"/>
      <c r="GZ28" s="24"/>
      <c r="HA28" s="24"/>
      <c r="HB28" s="24"/>
      <c r="HC28" s="24"/>
      <c r="HD28" s="24"/>
      <c r="HE28" s="24"/>
      <c r="HF28" s="24"/>
      <c r="HG28" s="24"/>
      <c r="HH28" s="24"/>
      <c r="HI28" s="24"/>
      <c r="HJ28" s="24"/>
      <c r="HK28" s="24"/>
      <c r="HL28" s="24"/>
      <c r="HM28" s="24"/>
      <c r="HN28" s="24"/>
      <c r="HO28" s="24"/>
      <c r="HP28" s="24"/>
      <c r="HQ28" s="24"/>
      <c r="HR28" s="24"/>
      <c r="HS28" s="24"/>
      <c r="HT28" s="24"/>
      <c r="HU28" s="24"/>
      <c r="HV28" s="24"/>
      <c r="HW28" s="24"/>
      <c r="HX28" s="24"/>
      <c r="HY28" s="24"/>
      <c r="HZ28" s="24"/>
      <c r="IA28" s="24"/>
      <c r="IB28" s="24"/>
      <c r="IC28" s="24"/>
      <c r="ID28" s="24"/>
      <c r="IE28" s="24"/>
      <c r="IF28" s="24"/>
      <c r="IG28" s="24"/>
      <c r="IH28" s="24"/>
      <c r="II28" s="24"/>
      <c r="IJ28" s="24"/>
      <c r="IK28" s="24"/>
      <c r="IL28" s="24"/>
      <c r="IM28" s="24"/>
      <c r="IN28" s="24"/>
      <c r="IO28" s="24"/>
      <c r="IP28" s="24"/>
      <c r="IQ28" s="24"/>
      <c r="IR28" s="24"/>
      <c r="IS28" s="24"/>
      <c r="IT28" s="24"/>
      <c r="IU28" s="24"/>
      <c r="IV28" s="24"/>
    </row>
    <row r="29" spans="1:256" ht="30.75">
      <c r="A29" s="25">
        <v>9</v>
      </c>
      <c r="B29" s="34" t="s">
        <v>117</v>
      </c>
      <c r="C29" s="119">
        <v>102172.73</v>
      </c>
      <c r="D29" s="27">
        <f>I29+M29+Q29+U29</f>
        <v>102172.73</v>
      </c>
      <c r="E29" s="27">
        <f>J29+N29+R29+V29</f>
        <v>88577.26</v>
      </c>
      <c r="F29" s="257"/>
      <c r="G29" s="27">
        <f t="shared" si="1"/>
        <v>86.69364124850144</v>
      </c>
      <c r="H29" s="27"/>
      <c r="I29" s="27">
        <v>0</v>
      </c>
      <c r="J29" s="27">
        <v>0</v>
      </c>
      <c r="K29" s="27">
        <v>0</v>
      </c>
      <c r="L29" s="257"/>
      <c r="M29" s="27">
        <v>0</v>
      </c>
      <c r="N29" s="27">
        <v>0</v>
      </c>
      <c r="O29" s="257"/>
      <c r="P29" s="27">
        <v>0</v>
      </c>
      <c r="Q29" s="27">
        <v>102172.73</v>
      </c>
      <c r="R29" s="27">
        <v>88577.26</v>
      </c>
      <c r="S29" s="257">
        <f t="shared" si="2"/>
        <v>86.69364124850144</v>
      </c>
      <c r="T29" s="252"/>
      <c r="U29" s="18">
        <v>0</v>
      </c>
      <c r="V29" s="18">
        <v>0</v>
      </c>
      <c r="W29" s="18"/>
      <c r="X29" s="18">
        <v>0</v>
      </c>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c r="DV29" s="24"/>
      <c r="DW29" s="24"/>
      <c r="DX29" s="24"/>
      <c r="DY29" s="24"/>
      <c r="DZ29" s="24"/>
      <c r="EA29" s="24"/>
      <c r="EB29" s="24"/>
      <c r="EC29" s="24"/>
      <c r="ED29" s="24"/>
      <c r="EE29" s="24"/>
      <c r="EF29" s="24"/>
      <c r="EG29" s="24"/>
      <c r="EH29" s="24"/>
      <c r="EI29" s="24"/>
      <c r="EJ29" s="24"/>
      <c r="EK29" s="24"/>
      <c r="EL29" s="24"/>
      <c r="EM29" s="24"/>
      <c r="EN29" s="24"/>
      <c r="EO29" s="24"/>
      <c r="EP29" s="24"/>
      <c r="EQ29" s="24"/>
      <c r="ER29" s="24"/>
      <c r="ES29" s="24"/>
      <c r="ET29" s="24"/>
      <c r="EU29" s="24"/>
      <c r="EV29" s="24"/>
      <c r="EW29" s="24"/>
      <c r="EX29" s="24"/>
      <c r="EY29" s="24"/>
      <c r="EZ29" s="24"/>
      <c r="FA29" s="24"/>
      <c r="FB29" s="24"/>
      <c r="FC29" s="24"/>
      <c r="FD29" s="24"/>
      <c r="FE29" s="24"/>
      <c r="FF29" s="24"/>
      <c r="FG29" s="24"/>
      <c r="FH29" s="24"/>
      <c r="FI29" s="24"/>
      <c r="FJ29" s="24"/>
      <c r="FK29" s="24"/>
      <c r="FL29" s="24"/>
      <c r="FM29" s="24"/>
      <c r="FN29" s="24"/>
      <c r="FO29" s="24"/>
      <c r="FP29" s="24"/>
      <c r="FQ29" s="24"/>
      <c r="FR29" s="24"/>
      <c r="FS29" s="24"/>
      <c r="FT29" s="24"/>
      <c r="FU29" s="24"/>
      <c r="FV29" s="24"/>
      <c r="FW29" s="24"/>
      <c r="FX29" s="24"/>
      <c r="FY29" s="24"/>
      <c r="FZ29" s="24"/>
      <c r="GA29" s="24"/>
      <c r="GB29" s="24"/>
      <c r="GC29" s="24"/>
      <c r="GD29" s="24"/>
      <c r="GE29" s="24"/>
      <c r="GF29" s="24"/>
      <c r="GG29" s="24"/>
      <c r="GH29" s="24"/>
      <c r="GI29" s="24"/>
      <c r="GJ29" s="24"/>
      <c r="GK29" s="24"/>
      <c r="GL29" s="24"/>
      <c r="GM29" s="24"/>
      <c r="GN29" s="24"/>
      <c r="GO29" s="24"/>
      <c r="GP29" s="24"/>
      <c r="GQ29" s="24"/>
      <c r="GR29" s="24"/>
      <c r="GS29" s="24"/>
      <c r="GT29" s="24"/>
      <c r="GU29" s="24"/>
      <c r="GV29" s="24"/>
      <c r="GW29" s="24"/>
      <c r="GX29" s="24"/>
      <c r="GY29" s="24"/>
      <c r="GZ29" s="24"/>
      <c r="HA29" s="24"/>
      <c r="HB29" s="24"/>
      <c r="HC29" s="24"/>
      <c r="HD29" s="24"/>
      <c r="HE29" s="24"/>
      <c r="HF29" s="24"/>
      <c r="HG29" s="24"/>
      <c r="HH29" s="24"/>
      <c r="HI29" s="24"/>
      <c r="HJ29" s="24"/>
      <c r="HK29" s="24"/>
      <c r="HL29" s="24"/>
      <c r="HM29" s="24"/>
      <c r="HN29" s="24"/>
      <c r="HO29" s="24"/>
      <c r="HP29" s="24"/>
      <c r="HQ29" s="24"/>
      <c r="HR29" s="24"/>
      <c r="HS29" s="24"/>
      <c r="HT29" s="24"/>
      <c r="HU29" s="24"/>
      <c r="HV29" s="24"/>
      <c r="HW29" s="24"/>
      <c r="HX29" s="24"/>
      <c r="HY29" s="24"/>
      <c r="HZ29" s="24"/>
      <c r="IA29" s="24"/>
      <c r="IB29" s="24"/>
      <c r="IC29" s="24"/>
      <c r="ID29" s="24"/>
      <c r="IE29" s="24"/>
      <c r="IF29" s="24"/>
      <c r="IG29" s="24"/>
      <c r="IH29" s="24"/>
      <c r="II29" s="24"/>
      <c r="IJ29" s="24"/>
      <c r="IK29" s="24"/>
      <c r="IL29" s="24"/>
      <c r="IM29" s="24"/>
      <c r="IN29" s="24"/>
      <c r="IO29" s="24"/>
      <c r="IP29" s="24"/>
      <c r="IQ29" s="24"/>
      <c r="IR29" s="24"/>
      <c r="IS29" s="24"/>
      <c r="IT29" s="24"/>
      <c r="IU29" s="24"/>
      <c r="IV29" s="24"/>
    </row>
    <row r="30" spans="1:256" ht="15">
      <c r="A30" s="25">
        <v>10</v>
      </c>
      <c r="B30" s="34" t="s">
        <v>118</v>
      </c>
      <c r="C30" s="119">
        <f>M30+Q30</f>
        <v>287978</v>
      </c>
      <c r="D30" s="27">
        <f>M30+Q30</f>
        <v>287978</v>
      </c>
      <c r="E30" s="27">
        <f>N30+R30</f>
        <v>267200.60000000003</v>
      </c>
      <c r="F30" s="27"/>
      <c r="G30" s="27">
        <f t="shared" si="1"/>
        <v>92.78507385980875</v>
      </c>
      <c r="H30" s="27"/>
      <c r="I30" s="27"/>
      <c r="J30" s="27"/>
      <c r="K30" s="27"/>
      <c r="L30" s="27"/>
      <c r="M30" s="27">
        <v>7287.3</v>
      </c>
      <c r="N30" s="27">
        <v>5251.9</v>
      </c>
      <c r="O30" s="27"/>
      <c r="P30" s="27">
        <f>N30*100/M30</f>
        <v>72.0692163078232</v>
      </c>
      <c r="Q30" s="27">
        <v>280690.7</v>
      </c>
      <c r="R30" s="27">
        <v>261948.7</v>
      </c>
      <c r="S30" s="27">
        <f t="shared" si="2"/>
        <v>93.3228995474378</v>
      </c>
      <c r="T30" s="27"/>
      <c r="U30" s="27"/>
      <c r="V30" s="27"/>
      <c r="W30" s="24"/>
      <c r="X30" s="120"/>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24"/>
      <c r="ET30" s="24"/>
      <c r="EU30" s="24"/>
      <c r="EV30" s="24"/>
      <c r="EW30" s="24"/>
      <c r="EX30" s="24"/>
      <c r="EY30" s="24"/>
      <c r="EZ30" s="24"/>
      <c r="FA30" s="24"/>
      <c r="FB30" s="24"/>
      <c r="FC30" s="24"/>
      <c r="FD30" s="24"/>
      <c r="FE30" s="24"/>
      <c r="FF30" s="24"/>
      <c r="FG30" s="24"/>
      <c r="FH30" s="24"/>
      <c r="FI30" s="24"/>
      <c r="FJ30" s="24"/>
      <c r="FK30" s="24"/>
      <c r="FL30" s="24"/>
      <c r="FM30" s="24"/>
      <c r="FN30" s="24"/>
      <c r="FO30" s="24"/>
      <c r="FP30" s="24"/>
      <c r="FQ30" s="24"/>
      <c r="FR30" s="24"/>
      <c r="FS30" s="24"/>
      <c r="FT30" s="24"/>
      <c r="FU30" s="24"/>
      <c r="FV30" s="24"/>
      <c r="FW30" s="24"/>
      <c r="FX30" s="24"/>
      <c r="FY30" s="24"/>
      <c r="FZ30" s="24"/>
      <c r="GA30" s="24"/>
      <c r="GB30" s="24"/>
      <c r="GC30" s="24"/>
      <c r="GD30" s="24"/>
      <c r="GE30" s="24"/>
      <c r="GF30" s="24"/>
      <c r="GG30" s="24"/>
      <c r="GH30" s="24"/>
      <c r="GI30" s="24"/>
      <c r="GJ30" s="24"/>
      <c r="GK30" s="24"/>
      <c r="GL30" s="24"/>
      <c r="GM30" s="24"/>
      <c r="GN30" s="24"/>
      <c r="GO30" s="24"/>
      <c r="GP30" s="24"/>
      <c r="GQ30" s="24"/>
      <c r="GR30" s="24"/>
      <c r="GS30" s="24"/>
      <c r="GT30" s="24"/>
      <c r="GU30" s="24"/>
      <c r="GV30" s="24"/>
      <c r="GW30" s="24"/>
      <c r="GX30" s="24"/>
      <c r="GY30" s="24"/>
      <c r="GZ30" s="24"/>
      <c r="HA30" s="24"/>
      <c r="HB30" s="24"/>
      <c r="HC30" s="24"/>
      <c r="HD30" s="24"/>
      <c r="HE30" s="24"/>
      <c r="HF30" s="24"/>
      <c r="HG30" s="24"/>
      <c r="HH30" s="24"/>
      <c r="HI30" s="24"/>
      <c r="HJ30" s="24"/>
      <c r="HK30" s="24"/>
      <c r="HL30" s="24"/>
      <c r="HM30" s="24"/>
      <c r="HN30" s="24"/>
      <c r="HO30" s="24"/>
      <c r="HP30" s="24"/>
      <c r="HQ30" s="24"/>
      <c r="HR30" s="24"/>
      <c r="HS30" s="24"/>
      <c r="HT30" s="24"/>
      <c r="HU30" s="24"/>
      <c r="HV30" s="24"/>
      <c r="HW30" s="24"/>
      <c r="HX30" s="24"/>
      <c r="HY30" s="24"/>
      <c r="HZ30" s="24"/>
      <c r="IA30" s="24"/>
      <c r="IB30" s="24"/>
      <c r="IC30" s="24"/>
      <c r="ID30" s="24"/>
      <c r="IE30" s="24"/>
      <c r="IF30" s="24"/>
      <c r="IG30" s="24"/>
      <c r="IH30" s="24"/>
      <c r="II30" s="24"/>
      <c r="IJ30" s="24"/>
      <c r="IK30" s="24"/>
      <c r="IL30" s="24"/>
      <c r="IM30" s="24"/>
      <c r="IN30" s="24"/>
      <c r="IO30" s="24"/>
      <c r="IP30" s="24"/>
      <c r="IQ30" s="24"/>
      <c r="IR30" s="24"/>
      <c r="IS30" s="24"/>
      <c r="IT30" s="24"/>
      <c r="IU30" s="24"/>
      <c r="IV30" s="24"/>
    </row>
    <row r="31" spans="1:256" ht="13.5">
      <c r="A31" s="245"/>
      <c r="B31" s="246" t="s">
        <v>52</v>
      </c>
      <c r="C31" s="249">
        <f>C11+C12+C13+C19+C25+C26+C27+C28+C29+C30</f>
        <v>773062.08</v>
      </c>
      <c r="D31" s="249">
        <f>D11+D12+D13+D19+D25+D26+D27+D28+D29+D30</f>
        <v>773062.08</v>
      </c>
      <c r="E31" s="249">
        <f>E11+E12+E13+E19+E25+E26+E27+E28+E29+E30</f>
        <v>706869.273</v>
      </c>
      <c r="F31" s="247"/>
      <c r="G31" s="247">
        <f t="shared" si="1"/>
        <v>91.4375819597826</v>
      </c>
      <c r="H31" s="248"/>
      <c r="I31" s="249" t="e">
        <f>I11+I12+I13+I19+I25+I26+I27+I28+I29+I30</f>
        <v>#REF!</v>
      </c>
      <c r="J31" s="249" t="e">
        <f>J11+J12+J13+J19+J25+J26+J27+J28+J29+J30</f>
        <v>#REF!</v>
      </c>
      <c r="K31" s="247"/>
      <c r="L31" s="247" t="e">
        <f>J31*100/I31</f>
        <v>#REF!</v>
      </c>
      <c r="M31" s="249">
        <f>M11+M12+M13+M19+M25+M26+M27+M28+M29+M30</f>
        <v>72419.8</v>
      </c>
      <c r="N31" s="249">
        <f>N11+N12+N13+N19+N25+N26+N27+N28+N29+N30</f>
        <v>59408.060000000005</v>
      </c>
      <c r="O31" s="247"/>
      <c r="P31" s="247">
        <f>N31*100/M31</f>
        <v>82.03289708063265</v>
      </c>
      <c r="Q31" s="249">
        <f>Q11+Q12+Q13+Q19+Q25+Q26+Q27+Q28+Q29+Q30</f>
        <v>698434.98</v>
      </c>
      <c r="R31" s="249">
        <f>R11+R12+R13+R19+R25+R26+R27+R28+R29+R30</f>
        <v>645293.1130000001</v>
      </c>
      <c r="S31" s="247">
        <f t="shared" si="2"/>
        <v>92.39129360330723</v>
      </c>
      <c r="T31" s="247">
        <f>R31*100/Q31</f>
        <v>92.39129360330723</v>
      </c>
      <c r="U31" s="249">
        <f>U11+U12+U13+U19+U25+U26+U27+U28+U29+U30</f>
        <v>2207.3</v>
      </c>
      <c r="V31" s="249">
        <f>V11+V12+V13+V19+V25+V26+V27+V28+V29+V30</f>
        <v>2168.1</v>
      </c>
      <c r="W31" s="247"/>
      <c r="X31" s="27">
        <f>V31*100/U31</f>
        <v>98.22407466135097</v>
      </c>
      <c r="Y31" s="250"/>
      <c r="Z31" s="250"/>
      <c r="AA31" s="250"/>
      <c r="AB31" s="250"/>
      <c r="AC31" s="250"/>
      <c r="AD31" s="250"/>
      <c r="AE31" s="250"/>
      <c r="AF31" s="250"/>
      <c r="AG31" s="250"/>
      <c r="AH31" s="250"/>
      <c r="AI31" s="250"/>
      <c r="AJ31" s="250"/>
      <c r="AK31" s="250"/>
      <c r="AL31" s="250"/>
      <c r="AM31" s="250"/>
      <c r="AN31" s="250"/>
      <c r="AO31" s="250"/>
      <c r="AP31" s="250"/>
      <c r="AQ31" s="250"/>
      <c r="AR31" s="250"/>
      <c r="AS31" s="250"/>
      <c r="AT31" s="250"/>
      <c r="AU31" s="250"/>
      <c r="AV31" s="250"/>
      <c r="AW31" s="250"/>
      <c r="AX31" s="250"/>
      <c r="AY31" s="250"/>
      <c r="AZ31" s="250"/>
      <c r="BA31" s="250"/>
      <c r="BB31" s="250"/>
      <c r="BC31" s="250"/>
      <c r="BD31" s="250"/>
      <c r="BE31" s="250"/>
      <c r="BF31" s="250"/>
      <c r="BG31" s="250"/>
      <c r="BH31" s="250"/>
      <c r="BI31" s="250"/>
      <c r="BJ31" s="250"/>
      <c r="BK31" s="250"/>
      <c r="BL31" s="250"/>
      <c r="BM31" s="250"/>
      <c r="BN31" s="250"/>
      <c r="BO31" s="250"/>
      <c r="BP31" s="250"/>
      <c r="BQ31" s="250"/>
      <c r="BR31" s="250"/>
      <c r="BS31" s="250"/>
      <c r="BT31" s="250"/>
      <c r="BU31" s="250"/>
      <c r="BV31" s="250"/>
      <c r="BW31" s="250"/>
      <c r="BX31" s="250"/>
      <c r="BY31" s="250"/>
      <c r="BZ31" s="250"/>
      <c r="CA31" s="250"/>
      <c r="CB31" s="250"/>
      <c r="CC31" s="250"/>
      <c r="CD31" s="250"/>
      <c r="CE31" s="250"/>
      <c r="CF31" s="250"/>
      <c r="CG31" s="250"/>
      <c r="CH31" s="250"/>
      <c r="CI31" s="250"/>
      <c r="CJ31" s="250"/>
      <c r="CK31" s="250"/>
      <c r="CL31" s="250"/>
      <c r="CM31" s="250"/>
      <c r="CN31" s="250"/>
      <c r="CO31" s="250"/>
      <c r="CP31" s="250"/>
      <c r="CQ31" s="250"/>
      <c r="CR31" s="250"/>
      <c r="CS31" s="250"/>
      <c r="CT31" s="250"/>
      <c r="CU31" s="250"/>
      <c r="CV31" s="250"/>
      <c r="CW31" s="250"/>
      <c r="CX31" s="250"/>
      <c r="CY31" s="250"/>
      <c r="CZ31" s="250"/>
      <c r="DA31" s="250"/>
      <c r="DB31" s="250"/>
      <c r="DC31" s="250"/>
      <c r="DD31" s="250"/>
      <c r="DE31" s="250"/>
      <c r="DF31" s="250"/>
      <c r="DG31" s="250"/>
      <c r="DH31" s="250"/>
      <c r="DI31" s="250"/>
      <c r="DJ31" s="250"/>
      <c r="DK31" s="250"/>
      <c r="DL31" s="250"/>
      <c r="DM31" s="250"/>
      <c r="DN31" s="250"/>
      <c r="DO31" s="250"/>
      <c r="DP31" s="250"/>
      <c r="DQ31" s="250"/>
      <c r="DR31" s="250"/>
      <c r="DS31" s="250"/>
      <c r="DT31" s="250"/>
      <c r="DU31" s="250"/>
      <c r="DV31" s="250"/>
      <c r="DW31" s="250"/>
      <c r="DX31" s="250"/>
      <c r="DY31" s="250"/>
      <c r="DZ31" s="250"/>
      <c r="EA31" s="250"/>
      <c r="EB31" s="250"/>
      <c r="EC31" s="250"/>
      <c r="ED31" s="250"/>
      <c r="EE31" s="250"/>
      <c r="EF31" s="250"/>
      <c r="EG31" s="250"/>
      <c r="EH31" s="250"/>
      <c r="EI31" s="250"/>
      <c r="EJ31" s="250"/>
      <c r="EK31" s="250"/>
      <c r="EL31" s="250"/>
      <c r="EM31" s="250"/>
      <c r="EN31" s="250"/>
      <c r="EO31" s="250"/>
      <c r="EP31" s="250"/>
      <c r="EQ31" s="250"/>
      <c r="ER31" s="250"/>
      <c r="ES31" s="250"/>
      <c r="ET31" s="250"/>
      <c r="EU31" s="250"/>
      <c r="EV31" s="250"/>
      <c r="EW31" s="250"/>
      <c r="EX31" s="250"/>
      <c r="EY31" s="250"/>
      <c r="EZ31" s="250"/>
      <c r="FA31" s="250"/>
      <c r="FB31" s="250"/>
      <c r="FC31" s="250"/>
      <c r="FD31" s="250"/>
      <c r="FE31" s="250"/>
      <c r="FF31" s="250"/>
      <c r="FG31" s="250"/>
      <c r="FH31" s="250"/>
      <c r="FI31" s="250"/>
      <c r="FJ31" s="250"/>
      <c r="FK31" s="250"/>
      <c r="FL31" s="250"/>
      <c r="FM31" s="250"/>
      <c r="FN31" s="250"/>
      <c r="FO31" s="250"/>
      <c r="FP31" s="250"/>
      <c r="FQ31" s="250"/>
      <c r="FR31" s="250"/>
      <c r="FS31" s="250"/>
      <c r="FT31" s="250"/>
      <c r="FU31" s="250"/>
      <c r="FV31" s="250"/>
      <c r="FW31" s="250"/>
      <c r="FX31" s="250"/>
      <c r="FY31" s="250"/>
      <c r="FZ31" s="250"/>
      <c r="GA31" s="250"/>
      <c r="GB31" s="250"/>
      <c r="GC31" s="250"/>
      <c r="GD31" s="250"/>
      <c r="GE31" s="250"/>
      <c r="GF31" s="250"/>
      <c r="GG31" s="250"/>
      <c r="GH31" s="250"/>
      <c r="GI31" s="250"/>
      <c r="GJ31" s="250"/>
      <c r="GK31" s="250"/>
      <c r="GL31" s="250"/>
      <c r="GM31" s="250"/>
      <c r="GN31" s="250"/>
      <c r="GO31" s="250"/>
      <c r="GP31" s="250"/>
      <c r="GQ31" s="250"/>
      <c r="GR31" s="250"/>
      <c r="GS31" s="250"/>
      <c r="GT31" s="250"/>
      <c r="GU31" s="250"/>
      <c r="GV31" s="250"/>
      <c r="GW31" s="250"/>
      <c r="GX31" s="250"/>
      <c r="GY31" s="250"/>
      <c r="GZ31" s="250"/>
      <c r="HA31" s="250"/>
      <c r="HB31" s="250"/>
      <c r="HC31" s="250"/>
      <c r="HD31" s="250"/>
      <c r="HE31" s="250"/>
      <c r="HF31" s="250"/>
      <c r="HG31" s="250"/>
      <c r="HH31" s="250"/>
      <c r="HI31" s="250"/>
      <c r="HJ31" s="250"/>
      <c r="HK31" s="250"/>
      <c r="HL31" s="250"/>
      <c r="HM31" s="250"/>
      <c r="HN31" s="250"/>
      <c r="HO31" s="250"/>
      <c r="HP31" s="250"/>
      <c r="HQ31" s="250"/>
      <c r="HR31" s="250"/>
      <c r="HS31" s="250"/>
      <c r="HT31" s="250"/>
      <c r="HU31" s="250"/>
      <c r="HV31" s="250"/>
      <c r="HW31" s="250"/>
      <c r="HX31" s="250"/>
      <c r="HY31" s="250"/>
      <c r="HZ31" s="250"/>
      <c r="IA31" s="250"/>
      <c r="IB31" s="250"/>
      <c r="IC31" s="250"/>
      <c r="ID31" s="250"/>
      <c r="IE31" s="250"/>
      <c r="IF31" s="250"/>
      <c r="IG31" s="250"/>
      <c r="IH31" s="250"/>
      <c r="II31" s="250"/>
      <c r="IJ31" s="250"/>
      <c r="IK31" s="250"/>
      <c r="IL31" s="250"/>
      <c r="IM31" s="250"/>
      <c r="IN31" s="250"/>
      <c r="IO31" s="250"/>
      <c r="IP31" s="250"/>
      <c r="IQ31" s="250"/>
      <c r="IR31" s="250"/>
      <c r="IS31" s="250"/>
      <c r="IT31" s="250"/>
      <c r="IU31" s="250"/>
      <c r="IV31" s="250"/>
    </row>
    <row r="32" spans="2:7" ht="12.75">
      <c r="B32" s="397"/>
      <c r="C32" s="398"/>
      <c r="D32" s="397"/>
      <c r="E32" s="397"/>
      <c r="F32" s="397"/>
      <c r="G32" s="397"/>
    </row>
    <row r="33" spans="2:19" ht="44.25" customHeight="1">
      <c r="B33" s="458" t="s">
        <v>333</v>
      </c>
      <c r="C33" s="458"/>
      <c r="D33" s="458"/>
      <c r="E33" s="458"/>
      <c r="F33" s="458"/>
      <c r="G33" s="458"/>
      <c r="Q33" s="459" t="s">
        <v>295</v>
      </c>
      <c r="R33" s="459"/>
      <c r="S33" s="459"/>
    </row>
    <row r="35" ht="12.75">
      <c r="B35" s="7" t="s">
        <v>290</v>
      </c>
    </row>
  </sheetData>
  <sheetProtection/>
  <mergeCells count="31">
    <mergeCell ref="A2:X2"/>
    <mergeCell ref="A3:X3"/>
    <mergeCell ref="A4:X4"/>
    <mergeCell ref="M5:N5"/>
    <mergeCell ref="U5:X5"/>
    <mergeCell ref="C6:X6"/>
    <mergeCell ref="C7:G7"/>
    <mergeCell ref="I7:X7"/>
    <mergeCell ref="D8:D9"/>
    <mergeCell ref="E8:G8"/>
    <mergeCell ref="I8:K8"/>
    <mergeCell ref="B6:B9"/>
    <mergeCell ref="Q8:S8"/>
    <mergeCell ref="U8:X8"/>
    <mergeCell ref="C8:C9"/>
    <mergeCell ref="A20:A23"/>
    <mergeCell ref="B20:B23"/>
    <mergeCell ref="C20:X20"/>
    <mergeCell ref="C21:G21"/>
    <mergeCell ref="I21:X21"/>
    <mergeCell ref="A6:A9"/>
    <mergeCell ref="D22:D23"/>
    <mergeCell ref="E22:G22"/>
    <mergeCell ref="I22:K22"/>
    <mergeCell ref="M22:P22"/>
    <mergeCell ref="C22:C23"/>
    <mergeCell ref="M8:P8"/>
    <mergeCell ref="Q22:S22"/>
    <mergeCell ref="U22:X22"/>
    <mergeCell ref="B33:G33"/>
    <mergeCell ref="Q33:S33"/>
  </mergeCells>
  <printOptions/>
  <pageMargins left="0.7086614173228347" right="0.7086614173228347" top="0.7480314960629921" bottom="0.7480314960629921" header="0.31496062992125984" footer="0.31496062992125984"/>
  <pageSetup horizontalDpi="600" verticalDpi="600" orientation="landscape" paperSize="9" scale="92" r:id="rId1"/>
  <colBreaks count="1" manualBreakCount="1">
    <brk id="24" max="65535" man="1"/>
  </colBreaks>
</worksheet>
</file>

<file path=xl/worksheets/sheet10.xml><?xml version="1.0" encoding="utf-8"?>
<worksheet xmlns="http://schemas.openxmlformats.org/spreadsheetml/2006/main" xmlns:r="http://schemas.openxmlformats.org/officeDocument/2006/relationships">
  <dimension ref="A1:W39"/>
  <sheetViews>
    <sheetView view="pageBreakPreview" zoomScale="60" zoomScalePageLayoutView="0" workbookViewId="0" topLeftCell="A1">
      <selection activeCell="K18" sqref="K18"/>
    </sheetView>
  </sheetViews>
  <sheetFormatPr defaultColWidth="9.140625" defaultRowHeight="12.75" outlineLevelCol="1"/>
  <cols>
    <col min="1" max="1" width="5.8515625" style="1" customWidth="1"/>
    <col min="2" max="2" width="32.8515625" style="1" customWidth="1"/>
    <col min="3" max="3" width="11.28125" style="1" customWidth="1"/>
    <col min="4" max="4" width="13.00390625" style="1" customWidth="1"/>
    <col min="5" max="5" width="12.28125" style="1" customWidth="1"/>
    <col min="6" max="6" width="9.57421875" style="1" customWidth="1"/>
    <col min="7" max="7" width="10.8515625" style="97" customWidth="1" outlineLevel="1"/>
    <col min="8" max="8" width="13.00390625" style="1" customWidth="1" outlineLevel="1"/>
    <col min="9" max="9" width="6.7109375" style="1" customWidth="1" outlineLevel="1"/>
    <col min="10" max="10" width="10.140625" style="98" customWidth="1" outlineLevel="1" collapsed="1"/>
    <col min="11" max="11" width="12.140625" style="1" customWidth="1" outlineLevel="1"/>
    <col min="12" max="12" width="6.140625" style="1" customWidth="1" outlineLevel="1"/>
    <col min="13" max="13" width="11.28125" style="216" customWidth="1"/>
    <col min="14" max="14" width="12.57421875" style="217" customWidth="1"/>
    <col min="15" max="15" width="9.8515625" style="1" customWidth="1"/>
    <col min="16" max="16" width="11.421875" style="1" customWidth="1" outlineLevel="1"/>
    <col min="17" max="17" width="13.00390625" style="1" customWidth="1" outlineLevel="1"/>
    <col min="18" max="18" width="10.7109375" style="1" customWidth="1" outlineLevel="1"/>
    <col min="19" max="19" width="13.421875" style="1" customWidth="1"/>
    <col min="20" max="20" width="10.7109375" style="1" customWidth="1"/>
    <col min="21" max="21" width="11.421875" style="1" customWidth="1"/>
    <col min="22" max="22" width="13.00390625" style="1" customWidth="1"/>
    <col min="23" max="23" width="17.8515625" style="1" customWidth="1"/>
    <col min="24" max="16384" width="8.8515625" style="1" customWidth="1"/>
  </cols>
  <sheetData>
    <row r="1" spans="1:23" ht="13.5">
      <c r="A1" s="2"/>
      <c r="B1" s="3"/>
      <c r="C1" s="3"/>
      <c r="D1" s="3"/>
      <c r="E1" s="3"/>
      <c r="F1" s="3"/>
      <c r="G1" s="84"/>
      <c r="H1" s="3"/>
      <c r="I1" s="3"/>
      <c r="J1" s="85"/>
      <c r="K1" s="3"/>
      <c r="L1" s="3"/>
      <c r="M1" s="174"/>
      <c r="N1" s="175"/>
      <c r="O1" s="3"/>
      <c r="P1" s="3"/>
      <c r="Q1" s="3"/>
      <c r="R1" s="3"/>
      <c r="S1" s="3"/>
      <c r="T1" s="3"/>
      <c r="U1" s="3"/>
      <c r="V1" s="3"/>
      <c r="W1" s="3"/>
    </row>
    <row r="2" spans="1:23" ht="63" customHeight="1">
      <c r="A2" s="536" t="s">
        <v>323</v>
      </c>
      <c r="B2" s="536"/>
      <c r="C2" s="536"/>
      <c r="D2" s="536"/>
      <c r="E2" s="536"/>
      <c r="F2" s="536"/>
      <c r="G2" s="536"/>
      <c r="H2" s="536"/>
      <c r="I2" s="536"/>
      <c r="J2" s="536"/>
      <c r="K2" s="536"/>
      <c r="L2" s="536"/>
      <c r="M2" s="536"/>
      <c r="N2" s="536"/>
      <c r="O2" s="536"/>
      <c r="P2" s="536"/>
      <c r="Q2" s="536"/>
      <c r="R2" s="19"/>
      <c r="S2" s="19"/>
      <c r="T2" s="19"/>
      <c r="U2" s="19"/>
      <c r="V2" s="19"/>
      <c r="W2" s="19"/>
    </row>
    <row r="3" spans="1:23" ht="15" customHeight="1">
      <c r="A3" s="537" t="s">
        <v>32</v>
      </c>
      <c r="B3" s="537"/>
      <c r="C3" s="537"/>
      <c r="D3" s="537"/>
      <c r="E3" s="537"/>
      <c r="F3" s="537"/>
      <c r="G3" s="537"/>
      <c r="H3" s="537"/>
      <c r="I3" s="537"/>
      <c r="J3" s="537"/>
      <c r="K3" s="537"/>
      <c r="L3" s="537"/>
      <c r="M3" s="537"/>
      <c r="N3" s="537"/>
      <c r="O3" s="537"/>
      <c r="P3" s="537"/>
      <c r="Q3" s="537"/>
      <c r="R3" s="20"/>
      <c r="S3" s="20"/>
      <c r="T3" s="20"/>
      <c r="U3" s="20"/>
      <c r="V3" s="20"/>
      <c r="W3" s="20"/>
    </row>
    <row r="4" spans="1:23" ht="15">
      <c r="A4" s="538" t="s">
        <v>14</v>
      </c>
      <c r="B4" s="538"/>
      <c r="C4" s="538"/>
      <c r="D4" s="538"/>
      <c r="E4" s="538"/>
      <c r="F4" s="538"/>
      <c r="G4" s="538"/>
      <c r="H4" s="538"/>
      <c r="I4" s="538"/>
      <c r="J4" s="538"/>
      <c r="K4" s="538"/>
      <c r="L4" s="538"/>
      <c r="M4" s="538"/>
      <c r="N4" s="538"/>
      <c r="O4" s="538"/>
      <c r="P4" s="538"/>
      <c r="Q4" s="538"/>
      <c r="R4" s="538"/>
      <c r="S4" s="19"/>
      <c r="T4" s="19"/>
      <c r="U4" s="19"/>
      <c r="V4" s="19"/>
      <c r="W4" s="19"/>
    </row>
    <row r="5" spans="1:23" ht="23.25" customHeight="1">
      <c r="A5" s="535" t="s">
        <v>5</v>
      </c>
      <c r="B5" s="535" t="s">
        <v>35</v>
      </c>
      <c r="C5" s="539" t="s">
        <v>175</v>
      </c>
      <c r="D5" s="535" t="s">
        <v>36</v>
      </c>
      <c r="E5" s="535"/>
      <c r="F5" s="535"/>
      <c r="G5" s="535"/>
      <c r="H5" s="535"/>
      <c r="I5" s="535"/>
      <c r="J5" s="535"/>
      <c r="K5" s="535"/>
      <c r="L5" s="535"/>
      <c r="M5" s="535"/>
      <c r="N5" s="535"/>
      <c r="O5" s="535"/>
      <c r="P5" s="535"/>
      <c r="Q5" s="535"/>
      <c r="R5" s="535"/>
      <c r="S5" s="4"/>
      <c r="T5" s="4"/>
      <c r="U5" s="4"/>
      <c r="V5" s="4"/>
      <c r="W5" s="5"/>
    </row>
    <row r="6" spans="1:23" ht="17.25" customHeight="1">
      <c r="A6" s="535"/>
      <c r="B6" s="535"/>
      <c r="C6" s="539"/>
      <c r="D6" s="535" t="s">
        <v>15</v>
      </c>
      <c r="E6" s="535"/>
      <c r="F6" s="535"/>
      <c r="G6" s="535" t="s">
        <v>20</v>
      </c>
      <c r="H6" s="535"/>
      <c r="I6" s="535"/>
      <c r="J6" s="535"/>
      <c r="K6" s="535"/>
      <c r="L6" s="535"/>
      <c r="M6" s="535"/>
      <c r="N6" s="535"/>
      <c r="O6" s="535"/>
      <c r="P6" s="535"/>
      <c r="Q6" s="535"/>
      <c r="R6" s="535"/>
      <c r="S6" s="19"/>
      <c r="T6" s="19"/>
      <c r="U6" s="19"/>
      <c r="V6" s="19"/>
      <c r="W6" s="19"/>
    </row>
    <row r="7" spans="1:23" ht="27" customHeight="1">
      <c r="A7" s="535"/>
      <c r="B7" s="535"/>
      <c r="C7" s="539"/>
      <c r="D7" s="535"/>
      <c r="E7" s="535"/>
      <c r="F7" s="535"/>
      <c r="G7" s="535" t="s">
        <v>16</v>
      </c>
      <c r="H7" s="535"/>
      <c r="I7" s="535"/>
      <c r="J7" s="535" t="s">
        <v>23</v>
      </c>
      <c r="K7" s="535"/>
      <c r="L7" s="535"/>
      <c r="M7" s="535" t="s">
        <v>37</v>
      </c>
      <c r="N7" s="535"/>
      <c r="O7" s="535"/>
      <c r="P7" s="535" t="s">
        <v>17</v>
      </c>
      <c r="Q7" s="535"/>
      <c r="R7" s="535"/>
      <c r="S7" s="19"/>
      <c r="T7" s="19"/>
      <c r="U7" s="19"/>
      <c r="V7" s="19"/>
      <c r="W7" s="19"/>
    </row>
    <row r="8" spans="1:23" ht="46.5">
      <c r="A8" s="535"/>
      <c r="B8" s="535"/>
      <c r="C8" s="539"/>
      <c r="D8" s="86" t="s">
        <v>321</v>
      </c>
      <c r="E8" s="86" t="s">
        <v>322</v>
      </c>
      <c r="F8" s="6" t="s">
        <v>22</v>
      </c>
      <c r="G8" s="86" t="str">
        <f>D8</f>
        <v>План на   2016 года</v>
      </c>
      <c r="H8" s="86" t="str">
        <f>E8</f>
        <v>Кассовые расходы  за  2016 года</v>
      </c>
      <c r="I8" s="6" t="s">
        <v>22</v>
      </c>
      <c r="J8" s="86" t="str">
        <f>G8</f>
        <v>План на   2016 года</v>
      </c>
      <c r="K8" s="86" t="str">
        <f>H8</f>
        <v>Кассовые расходы  за  2016 года</v>
      </c>
      <c r="L8" s="6" t="s">
        <v>22</v>
      </c>
      <c r="M8" s="176" t="str">
        <f>J8</f>
        <v>План на   2016 года</v>
      </c>
      <c r="N8" s="177" t="str">
        <f>K8</f>
        <v>Кассовые расходы  за  2016 года</v>
      </c>
      <c r="O8" s="6" t="s">
        <v>22</v>
      </c>
      <c r="P8" s="86" t="str">
        <f>M8</f>
        <v>План на   2016 года</v>
      </c>
      <c r="Q8" s="86" t="str">
        <f>N8</f>
        <v>Кассовые расходы  за  2016 года</v>
      </c>
      <c r="R8" s="6" t="s">
        <v>22</v>
      </c>
      <c r="S8" s="5"/>
      <c r="T8" s="4"/>
      <c r="U8" s="4"/>
      <c r="V8" s="4"/>
      <c r="W8" s="4"/>
    </row>
    <row r="9" spans="1:19" s="21" customFormat="1" ht="13.5">
      <c r="A9" s="87">
        <v>1</v>
      </c>
      <c r="B9" s="87">
        <v>2</v>
      </c>
      <c r="C9" s="87">
        <v>3</v>
      </c>
      <c r="D9" s="87">
        <v>4</v>
      </c>
      <c r="E9" s="87">
        <v>5</v>
      </c>
      <c r="F9" s="87">
        <v>6</v>
      </c>
      <c r="G9" s="87">
        <v>7</v>
      </c>
      <c r="H9" s="87">
        <v>8</v>
      </c>
      <c r="I9" s="87">
        <v>9</v>
      </c>
      <c r="J9" s="87">
        <v>10</v>
      </c>
      <c r="K9" s="87">
        <v>11</v>
      </c>
      <c r="L9" s="87">
        <v>12</v>
      </c>
      <c r="M9" s="178">
        <v>13</v>
      </c>
      <c r="N9" s="179">
        <v>14</v>
      </c>
      <c r="O9" s="87">
        <v>15</v>
      </c>
      <c r="P9" s="87">
        <v>16</v>
      </c>
      <c r="Q9" s="87">
        <v>17</v>
      </c>
      <c r="R9" s="87">
        <v>18</v>
      </c>
      <c r="S9" s="88"/>
    </row>
    <row r="10" spans="1:19" s="186" customFormat="1" ht="85.5" customHeight="1">
      <c r="A10" s="180">
        <v>1</v>
      </c>
      <c r="B10" s="181" t="s">
        <v>176</v>
      </c>
      <c r="C10" s="182">
        <f>C11+C23+C24+C25+C27+C26+C28</f>
        <v>97797.3</v>
      </c>
      <c r="D10" s="182">
        <f>D11+D23+D24+D25+D27+D28+D26</f>
        <v>97797.3</v>
      </c>
      <c r="E10" s="182">
        <f>E11+E23+E24+E25+E27+E28+E26</f>
        <v>97098.3</v>
      </c>
      <c r="F10" s="183">
        <f aca="true" t="shared" si="0" ref="F10:F16">E10/D10</f>
        <v>0.9928525634143274</v>
      </c>
      <c r="G10" s="182">
        <f aca="true" t="shared" si="1" ref="G10:L10">G11+G23+G24+G25+G27</f>
        <v>0</v>
      </c>
      <c r="H10" s="182">
        <f t="shared" si="1"/>
        <v>0</v>
      </c>
      <c r="I10" s="182">
        <f t="shared" si="1"/>
        <v>0</v>
      </c>
      <c r="J10" s="182">
        <f t="shared" si="1"/>
        <v>0</v>
      </c>
      <c r="K10" s="182">
        <f t="shared" si="1"/>
        <v>0</v>
      </c>
      <c r="L10" s="182">
        <f t="shared" si="1"/>
        <v>0</v>
      </c>
      <c r="M10" s="182">
        <f>M11+M23+M24+M25+M27+M28+M26</f>
        <v>97797.3</v>
      </c>
      <c r="N10" s="182">
        <f>N11+N23+N24+N25+N27+N28+N26</f>
        <v>97098.3</v>
      </c>
      <c r="O10" s="183">
        <f aca="true" t="shared" si="2" ref="O10:O16">N10/M10</f>
        <v>0.9928525634143274</v>
      </c>
      <c r="P10" s="184"/>
      <c r="Q10" s="184"/>
      <c r="R10" s="184"/>
      <c r="S10" s="185"/>
    </row>
    <row r="11" spans="1:19" s="192" customFormat="1" ht="39" customHeight="1">
      <c r="A11" s="187" t="s">
        <v>8</v>
      </c>
      <c r="B11" s="188" t="s">
        <v>177</v>
      </c>
      <c r="C11" s="189">
        <f>SUM(C17:C22)</f>
        <v>40801.4</v>
      </c>
      <c r="D11" s="189">
        <f>SUM(D17:D22)</f>
        <v>40801.4</v>
      </c>
      <c r="E11" s="189">
        <f>N11</f>
        <v>40102.4</v>
      </c>
      <c r="F11" s="190">
        <f t="shared" si="0"/>
        <v>0.9828682349135078</v>
      </c>
      <c r="G11" s="191">
        <f aca="true" t="shared" si="3" ref="G11:L11">SUM(G17:G22)</f>
        <v>0</v>
      </c>
      <c r="H11" s="191">
        <f t="shared" si="3"/>
        <v>0</v>
      </c>
      <c r="I11" s="191">
        <f t="shared" si="3"/>
        <v>0</v>
      </c>
      <c r="J11" s="191">
        <f t="shared" si="3"/>
        <v>0</v>
      </c>
      <c r="K11" s="191">
        <f t="shared" si="3"/>
        <v>0</v>
      </c>
      <c r="L11" s="191">
        <f t="shared" si="3"/>
        <v>0</v>
      </c>
      <c r="M11" s="191">
        <f>SUM(M17:M22)</f>
        <v>40801.4</v>
      </c>
      <c r="N11" s="191">
        <v>40102.4</v>
      </c>
      <c r="O11" s="190">
        <f t="shared" si="2"/>
        <v>0.9828682349135078</v>
      </c>
      <c r="S11" s="193"/>
    </row>
    <row r="12" spans="1:19" s="89" customFormat="1" ht="39" customHeight="1" hidden="1">
      <c r="A12" s="90"/>
      <c r="B12" s="194"/>
      <c r="C12" s="195"/>
      <c r="D12" s="196">
        <f aca="true" t="shared" si="4" ref="D12:E28">M12</f>
        <v>0</v>
      </c>
      <c r="E12" s="197"/>
      <c r="F12" s="198" t="e">
        <f t="shared" si="0"/>
        <v>#DIV/0!</v>
      </c>
      <c r="M12" s="189"/>
      <c r="N12" s="196"/>
      <c r="O12" s="198" t="e">
        <f t="shared" si="2"/>
        <v>#DIV/0!</v>
      </c>
      <c r="S12" s="91"/>
    </row>
    <row r="13" spans="1:19" s="89" customFormat="1" ht="39" customHeight="1" hidden="1">
      <c r="A13" s="90"/>
      <c r="B13" s="194"/>
      <c r="C13" s="195"/>
      <c r="D13" s="196">
        <f t="shared" si="4"/>
        <v>0</v>
      </c>
      <c r="E13" s="197"/>
      <c r="F13" s="198" t="e">
        <f t="shared" si="0"/>
        <v>#DIV/0!</v>
      </c>
      <c r="M13" s="189"/>
      <c r="N13" s="196"/>
      <c r="O13" s="198" t="e">
        <f t="shared" si="2"/>
        <v>#DIV/0!</v>
      </c>
      <c r="S13" s="91"/>
    </row>
    <row r="14" spans="1:19" s="89" customFormat="1" ht="39" customHeight="1" hidden="1">
      <c r="A14" s="90"/>
      <c r="B14" s="194"/>
      <c r="C14" s="195"/>
      <c r="D14" s="196">
        <f t="shared" si="4"/>
        <v>0</v>
      </c>
      <c r="E14" s="197"/>
      <c r="F14" s="198" t="e">
        <f t="shared" si="0"/>
        <v>#DIV/0!</v>
      </c>
      <c r="M14" s="189"/>
      <c r="N14" s="196"/>
      <c r="O14" s="198" t="e">
        <f t="shared" si="2"/>
        <v>#DIV/0!</v>
      </c>
      <c r="S14" s="91"/>
    </row>
    <row r="15" spans="1:19" s="89" customFormat="1" ht="39" customHeight="1" hidden="1">
      <c r="A15" s="90"/>
      <c r="B15" s="194"/>
      <c r="C15" s="195"/>
      <c r="D15" s="196">
        <f t="shared" si="4"/>
        <v>0</v>
      </c>
      <c r="E15" s="197"/>
      <c r="F15" s="198" t="e">
        <f t="shared" si="0"/>
        <v>#DIV/0!</v>
      </c>
      <c r="M15" s="189"/>
      <c r="N15" s="196"/>
      <c r="O15" s="198" t="e">
        <f t="shared" si="2"/>
        <v>#DIV/0!</v>
      </c>
      <c r="S15" s="91"/>
    </row>
    <row r="16" spans="1:19" s="89" customFormat="1" ht="39" customHeight="1" hidden="1">
      <c r="A16" s="90"/>
      <c r="B16" s="194"/>
      <c r="C16" s="195"/>
      <c r="D16" s="196">
        <f t="shared" si="4"/>
        <v>0</v>
      </c>
      <c r="E16" s="197"/>
      <c r="F16" s="198" t="e">
        <f t="shared" si="0"/>
        <v>#DIV/0!</v>
      </c>
      <c r="M16" s="189"/>
      <c r="N16" s="196"/>
      <c r="O16" s="198" t="e">
        <f t="shared" si="2"/>
        <v>#DIV/0!</v>
      </c>
      <c r="S16" s="91"/>
    </row>
    <row r="17" spans="1:19" s="89" customFormat="1" ht="56.25" customHeight="1">
      <c r="A17" s="90" t="s">
        <v>178</v>
      </c>
      <c r="B17" s="194" t="s">
        <v>179</v>
      </c>
      <c r="C17" s="195">
        <v>12470.7</v>
      </c>
      <c r="D17" s="195">
        <v>12470.7</v>
      </c>
      <c r="E17" s="197">
        <f t="shared" si="4"/>
        <v>0</v>
      </c>
      <c r="F17" s="198">
        <f>E17/D17</f>
        <v>0</v>
      </c>
      <c r="M17" s="195">
        <v>12470.7</v>
      </c>
      <c r="N17" s="199"/>
      <c r="O17" s="198">
        <f>N17/M17</f>
        <v>0</v>
      </c>
      <c r="S17" s="91"/>
    </row>
    <row r="18" spans="1:19" s="89" customFormat="1" ht="42" customHeight="1">
      <c r="A18" s="90" t="s">
        <v>180</v>
      </c>
      <c r="B18" s="194" t="s">
        <v>181</v>
      </c>
      <c r="C18" s="196">
        <v>10219.7</v>
      </c>
      <c r="D18" s="196">
        <v>10219.7</v>
      </c>
      <c r="E18" s="197">
        <f t="shared" si="4"/>
        <v>0</v>
      </c>
      <c r="F18" s="198">
        <f aca="true" t="shared" si="5" ref="F18:F28">E18/D18</f>
        <v>0</v>
      </c>
      <c r="M18" s="196">
        <v>10219.7</v>
      </c>
      <c r="N18" s="199"/>
      <c r="O18" s="198">
        <f aca="true" t="shared" si="6" ref="O18:O28">N18/M18</f>
        <v>0</v>
      </c>
      <c r="S18" s="91"/>
    </row>
    <row r="19" spans="1:19" s="89" customFormat="1" ht="38.25" customHeight="1">
      <c r="A19" s="90" t="s">
        <v>182</v>
      </c>
      <c r="B19" s="194" t="s">
        <v>183</v>
      </c>
      <c r="C19" s="196">
        <v>3321.5</v>
      </c>
      <c r="D19" s="196">
        <v>3321.5</v>
      </c>
      <c r="E19" s="197">
        <f t="shared" si="4"/>
        <v>0</v>
      </c>
      <c r="F19" s="198">
        <f t="shared" si="5"/>
        <v>0</v>
      </c>
      <c r="M19" s="196">
        <v>3321.5</v>
      </c>
      <c r="N19" s="199"/>
      <c r="O19" s="198">
        <f t="shared" si="6"/>
        <v>0</v>
      </c>
      <c r="S19" s="91"/>
    </row>
    <row r="20" spans="1:19" s="89" customFormat="1" ht="34.5" customHeight="1">
      <c r="A20" s="90" t="s">
        <v>184</v>
      </c>
      <c r="B20" s="194" t="s">
        <v>185</v>
      </c>
      <c r="C20" s="196">
        <v>676.2</v>
      </c>
      <c r="D20" s="196">
        <v>676.2</v>
      </c>
      <c r="E20" s="197">
        <f t="shared" si="4"/>
        <v>0</v>
      </c>
      <c r="F20" s="198">
        <v>0</v>
      </c>
      <c r="M20" s="196">
        <v>676.2</v>
      </c>
      <c r="N20" s="199"/>
      <c r="O20" s="198">
        <v>0</v>
      </c>
      <c r="S20" s="91"/>
    </row>
    <row r="21" spans="1:19" s="89" customFormat="1" ht="34.5" customHeight="1">
      <c r="A21" s="90" t="s">
        <v>186</v>
      </c>
      <c r="B21" s="194" t="s">
        <v>187</v>
      </c>
      <c r="C21" s="196">
        <v>1333.6</v>
      </c>
      <c r="D21" s="196">
        <v>1333.6</v>
      </c>
      <c r="E21" s="197">
        <f t="shared" si="4"/>
        <v>0</v>
      </c>
      <c r="F21" s="198">
        <v>0</v>
      </c>
      <c r="M21" s="196">
        <v>1333.6</v>
      </c>
      <c r="N21" s="199"/>
      <c r="O21" s="198">
        <v>0</v>
      </c>
      <c r="S21" s="91"/>
    </row>
    <row r="22" spans="1:19" s="89" customFormat="1" ht="36" customHeight="1">
      <c r="A22" s="90" t="s">
        <v>188</v>
      </c>
      <c r="B22" s="194" t="s">
        <v>324</v>
      </c>
      <c r="C22" s="196">
        <v>12779.7</v>
      </c>
      <c r="D22" s="196">
        <v>12779.7</v>
      </c>
      <c r="E22" s="197">
        <f t="shared" si="4"/>
        <v>0</v>
      </c>
      <c r="F22" s="198">
        <f t="shared" si="5"/>
        <v>0</v>
      </c>
      <c r="M22" s="196">
        <v>12779.7</v>
      </c>
      <c r="N22" s="199"/>
      <c r="O22" s="198">
        <f t="shared" si="6"/>
        <v>0</v>
      </c>
      <c r="S22" s="91"/>
    </row>
    <row r="23" spans="1:19" s="192" customFormat="1" ht="33.75" customHeight="1">
      <c r="A23" s="200" t="s">
        <v>3</v>
      </c>
      <c r="B23" s="201" t="s">
        <v>189</v>
      </c>
      <c r="C23" s="202">
        <v>21060.6</v>
      </c>
      <c r="D23" s="202">
        <v>21060.6</v>
      </c>
      <c r="E23" s="203">
        <f t="shared" si="4"/>
        <v>21060.6</v>
      </c>
      <c r="F23" s="204">
        <f t="shared" si="5"/>
        <v>1</v>
      </c>
      <c r="G23" s="205"/>
      <c r="H23" s="205"/>
      <c r="I23" s="205"/>
      <c r="J23" s="205"/>
      <c r="K23" s="205"/>
      <c r="L23" s="205"/>
      <c r="M23" s="202">
        <v>21060.6</v>
      </c>
      <c r="N23" s="206">
        <v>21060.6</v>
      </c>
      <c r="O23" s="204">
        <f t="shared" si="6"/>
        <v>1</v>
      </c>
      <c r="S23" s="193"/>
    </row>
    <row r="24" spans="1:19" s="192" customFormat="1" ht="33" customHeight="1">
      <c r="A24" s="200" t="s">
        <v>0</v>
      </c>
      <c r="B24" s="201" t="s">
        <v>190</v>
      </c>
      <c r="C24" s="207">
        <v>8918</v>
      </c>
      <c r="D24" s="207">
        <v>8918</v>
      </c>
      <c r="E24" s="203">
        <f t="shared" si="4"/>
        <v>8918</v>
      </c>
      <c r="F24" s="204">
        <f t="shared" si="5"/>
        <v>1</v>
      </c>
      <c r="G24" s="205"/>
      <c r="H24" s="205"/>
      <c r="I24" s="205"/>
      <c r="J24" s="205"/>
      <c r="K24" s="205"/>
      <c r="L24" s="205"/>
      <c r="M24" s="207">
        <v>8918</v>
      </c>
      <c r="N24" s="206">
        <v>8918</v>
      </c>
      <c r="O24" s="204">
        <f t="shared" si="6"/>
        <v>1</v>
      </c>
      <c r="S24" s="193"/>
    </row>
    <row r="25" spans="1:19" s="192" customFormat="1" ht="33" customHeight="1">
      <c r="A25" s="200" t="s">
        <v>1</v>
      </c>
      <c r="B25" s="201" t="s">
        <v>191</v>
      </c>
      <c r="C25" s="207">
        <v>3355.3</v>
      </c>
      <c r="D25" s="207">
        <v>3355.3</v>
      </c>
      <c r="E25" s="203">
        <f t="shared" si="4"/>
        <v>3355.3</v>
      </c>
      <c r="F25" s="204">
        <f t="shared" si="5"/>
        <v>1</v>
      </c>
      <c r="G25" s="205"/>
      <c r="H25" s="205"/>
      <c r="I25" s="205"/>
      <c r="J25" s="205"/>
      <c r="K25" s="205"/>
      <c r="L25" s="205"/>
      <c r="M25" s="207">
        <v>3355.3</v>
      </c>
      <c r="N25" s="206">
        <v>3355.3</v>
      </c>
      <c r="O25" s="204">
        <f t="shared" si="6"/>
        <v>1</v>
      </c>
      <c r="S25" s="193"/>
    </row>
    <row r="26" spans="1:19" s="192" customFormat="1" ht="33" customHeight="1">
      <c r="A26" s="200" t="s">
        <v>2</v>
      </c>
      <c r="B26" s="201" t="s">
        <v>325</v>
      </c>
      <c r="C26" s="207">
        <v>466.1</v>
      </c>
      <c r="D26" s="207">
        <v>466.1</v>
      </c>
      <c r="E26" s="203">
        <f t="shared" si="4"/>
        <v>466.1</v>
      </c>
      <c r="F26" s="204">
        <f t="shared" si="5"/>
        <v>1</v>
      </c>
      <c r="G26" s="205"/>
      <c r="H26" s="205"/>
      <c r="I26" s="205"/>
      <c r="J26" s="205"/>
      <c r="K26" s="205"/>
      <c r="L26" s="205"/>
      <c r="M26" s="207">
        <v>466.1</v>
      </c>
      <c r="N26" s="206">
        <v>466.1</v>
      </c>
      <c r="O26" s="204">
        <f t="shared" si="6"/>
        <v>1</v>
      </c>
      <c r="S26" s="193"/>
    </row>
    <row r="27" spans="1:19" s="192" customFormat="1" ht="33" customHeight="1">
      <c r="A27" s="200" t="s">
        <v>327</v>
      </c>
      <c r="B27" s="201" t="s">
        <v>192</v>
      </c>
      <c r="C27" s="207">
        <v>9689.5</v>
      </c>
      <c r="D27" s="207">
        <v>9689.5</v>
      </c>
      <c r="E27" s="203">
        <f t="shared" si="4"/>
        <v>9689.5</v>
      </c>
      <c r="F27" s="204">
        <f t="shared" si="5"/>
        <v>1</v>
      </c>
      <c r="G27" s="205"/>
      <c r="H27" s="205"/>
      <c r="I27" s="205"/>
      <c r="J27" s="205"/>
      <c r="K27" s="205"/>
      <c r="L27" s="205"/>
      <c r="M27" s="207">
        <v>9689.5</v>
      </c>
      <c r="N27" s="206">
        <v>9689.5</v>
      </c>
      <c r="O27" s="204">
        <f t="shared" si="6"/>
        <v>1</v>
      </c>
      <c r="S27" s="193"/>
    </row>
    <row r="28" spans="1:19" s="192" customFormat="1" ht="33" customHeight="1">
      <c r="A28" s="200" t="s">
        <v>328</v>
      </c>
      <c r="B28" s="201" t="s">
        <v>326</v>
      </c>
      <c r="C28" s="207">
        <v>13506.4</v>
      </c>
      <c r="D28" s="207">
        <v>13506.4</v>
      </c>
      <c r="E28" s="203">
        <f t="shared" si="4"/>
        <v>13506.4</v>
      </c>
      <c r="F28" s="204">
        <f t="shared" si="5"/>
        <v>1</v>
      </c>
      <c r="G28" s="205"/>
      <c r="H28" s="205"/>
      <c r="I28" s="205"/>
      <c r="J28" s="205"/>
      <c r="K28" s="205"/>
      <c r="L28" s="205"/>
      <c r="M28" s="207">
        <v>13506.4</v>
      </c>
      <c r="N28" s="206">
        <v>13506.4</v>
      </c>
      <c r="O28" s="204">
        <f t="shared" si="6"/>
        <v>1</v>
      </c>
      <c r="S28" s="193"/>
    </row>
    <row r="29" spans="1:19" s="212" customFormat="1" ht="33" customHeight="1">
      <c r="A29" s="208" t="s">
        <v>162</v>
      </c>
      <c r="B29" s="209" t="s">
        <v>193</v>
      </c>
      <c r="C29" s="210">
        <f>C30+C31</f>
        <v>34420.600000000006</v>
      </c>
      <c r="D29" s="210">
        <f>D30+D31</f>
        <v>34420.590000000004</v>
      </c>
      <c r="E29" s="210">
        <f>E30+E31</f>
        <v>31617.02</v>
      </c>
      <c r="F29" s="183">
        <f>E29/D29</f>
        <v>0.9185496239314898</v>
      </c>
      <c r="G29" s="210">
        <f aca="true" t="shared" si="7" ref="G29:R29">G30+G31</f>
        <v>0</v>
      </c>
      <c r="H29" s="210">
        <f t="shared" si="7"/>
        <v>0</v>
      </c>
      <c r="I29" s="210">
        <f t="shared" si="7"/>
        <v>0</v>
      </c>
      <c r="J29" s="210">
        <f t="shared" si="7"/>
        <v>0</v>
      </c>
      <c r="K29" s="210">
        <f t="shared" si="7"/>
        <v>0</v>
      </c>
      <c r="L29" s="210">
        <f t="shared" si="7"/>
        <v>0</v>
      </c>
      <c r="M29" s="210">
        <f t="shared" si="7"/>
        <v>34420.590000000004</v>
      </c>
      <c r="N29" s="210">
        <f t="shared" si="7"/>
        <v>31617.02</v>
      </c>
      <c r="O29" s="183">
        <f>N29/M29</f>
        <v>0.9185496239314898</v>
      </c>
      <c r="P29" s="210">
        <f t="shared" si="7"/>
        <v>0</v>
      </c>
      <c r="Q29" s="210">
        <f t="shared" si="7"/>
        <v>0</v>
      </c>
      <c r="R29" s="210">
        <f t="shared" si="7"/>
        <v>0</v>
      </c>
      <c r="S29" s="211"/>
    </row>
    <row r="30" spans="1:19" s="89" customFormat="1" ht="33" customHeight="1">
      <c r="A30" s="90" t="s">
        <v>4</v>
      </c>
      <c r="B30" s="194" t="s">
        <v>107</v>
      </c>
      <c r="C30" s="195">
        <v>33642.8</v>
      </c>
      <c r="D30" s="196">
        <f>M30</f>
        <v>33642.8</v>
      </c>
      <c r="E30" s="197">
        <f>N30</f>
        <v>30839.24</v>
      </c>
      <c r="F30" s="198">
        <f>E30/D30</f>
        <v>0.9166668648269466</v>
      </c>
      <c r="M30" s="196">
        <v>33642.8</v>
      </c>
      <c r="N30" s="199">
        <v>30839.24</v>
      </c>
      <c r="O30" s="198">
        <f>N30/M30</f>
        <v>0.9166668648269466</v>
      </c>
      <c r="S30" s="91"/>
    </row>
    <row r="31" spans="1:19" s="89" customFormat="1" ht="42.75" customHeight="1">
      <c r="A31" s="90" t="s">
        <v>194</v>
      </c>
      <c r="B31" s="194" t="s">
        <v>108</v>
      </c>
      <c r="C31" s="195">
        <v>777.8</v>
      </c>
      <c r="D31" s="196">
        <f>M31</f>
        <v>777.79</v>
      </c>
      <c r="E31" s="197">
        <f>N31</f>
        <v>777.78</v>
      </c>
      <c r="F31" s="198">
        <f>E31/D31</f>
        <v>0.9999871430591805</v>
      </c>
      <c r="M31" s="196">
        <v>777.79</v>
      </c>
      <c r="N31" s="213">
        <v>777.78</v>
      </c>
      <c r="O31" s="198">
        <f>N31/M31</f>
        <v>0.9999871430591805</v>
      </c>
      <c r="S31" s="91"/>
    </row>
    <row r="32" spans="1:20" s="212" customFormat="1" ht="72" customHeight="1">
      <c r="A32" s="208" t="s">
        <v>164</v>
      </c>
      <c r="B32" s="209" t="s">
        <v>195</v>
      </c>
      <c r="C32" s="210">
        <f>C33</f>
        <v>304.9</v>
      </c>
      <c r="D32" s="210">
        <f aca="true" t="shared" si="8" ref="D32:N32">D33</f>
        <v>304.9</v>
      </c>
      <c r="E32" s="210">
        <f t="shared" si="8"/>
        <v>0</v>
      </c>
      <c r="F32" s="214">
        <v>0</v>
      </c>
      <c r="G32" s="210">
        <f t="shared" si="8"/>
        <v>0</v>
      </c>
      <c r="H32" s="210">
        <f t="shared" si="8"/>
        <v>0</v>
      </c>
      <c r="I32" s="210">
        <f t="shared" si="8"/>
        <v>0</v>
      </c>
      <c r="J32" s="210">
        <f t="shared" si="8"/>
        <v>0</v>
      </c>
      <c r="K32" s="210">
        <f t="shared" si="8"/>
        <v>0</v>
      </c>
      <c r="L32" s="210">
        <f t="shared" si="8"/>
        <v>0</v>
      </c>
      <c r="M32" s="210">
        <f t="shared" si="8"/>
        <v>304.9</v>
      </c>
      <c r="N32" s="210">
        <f t="shared" si="8"/>
        <v>0</v>
      </c>
      <c r="O32" s="214">
        <v>0</v>
      </c>
      <c r="S32" s="211"/>
      <c r="T32" s="212">
        <v>777</v>
      </c>
    </row>
    <row r="33" spans="1:19" s="89" customFormat="1" ht="51" customHeight="1">
      <c r="A33" s="90" t="s">
        <v>9</v>
      </c>
      <c r="B33" s="194" t="s">
        <v>196</v>
      </c>
      <c r="C33" s="195">
        <v>304.9</v>
      </c>
      <c r="D33" s="196">
        <v>304.9</v>
      </c>
      <c r="E33" s="197">
        <v>0</v>
      </c>
      <c r="F33" s="198">
        <v>0</v>
      </c>
      <c r="M33" s="196">
        <v>304.9</v>
      </c>
      <c r="N33" s="215">
        <v>0</v>
      </c>
      <c r="O33" s="198">
        <v>0</v>
      </c>
      <c r="S33" s="91"/>
    </row>
    <row r="34" spans="1:19" s="184" customFormat="1" ht="51" customHeight="1">
      <c r="A34" s="180" t="s">
        <v>167</v>
      </c>
      <c r="B34" s="434" t="s">
        <v>329</v>
      </c>
      <c r="C34" s="182">
        <f>C35</f>
        <v>4870.83</v>
      </c>
      <c r="D34" s="435">
        <v>4870.83</v>
      </c>
      <c r="E34" s="436">
        <f>E35</f>
        <v>4870.83</v>
      </c>
      <c r="F34" s="214">
        <f>E34/D34</f>
        <v>1</v>
      </c>
      <c r="M34" s="182">
        <f>M35</f>
        <v>4870.83</v>
      </c>
      <c r="N34" s="435">
        <v>4870.83</v>
      </c>
      <c r="O34" s="436">
        <f>O35</f>
        <v>4870.83</v>
      </c>
      <c r="P34" s="214">
        <f>O34/N34</f>
        <v>1</v>
      </c>
      <c r="S34" s="437"/>
    </row>
    <row r="35" spans="1:19" s="89" customFormat="1" ht="86.25" customHeight="1">
      <c r="A35" s="90"/>
      <c r="B35" s="194" t="s">
        <v>330</v>
      </c>
      <c r="C35" s="195">
        <v>4870.83</v>
      </c>
      <c r="D35" s="196">
        <f>C35</f>
        <v>4870.83</v>
      </c>
      <c r="E35" s="197">
        <v>4870.83</v>
      </c>
      <c r="F35" s="198">
        <f>E35/D35</f>
        <v>1</v>
      </c>
      <c r="M35" s="195">
        <v>4870.83</v>
      </c>
      <c r="N35" s="196">
        <f>M35</f>
        <v>4870.83</v>
      </c>
      <c r="O35" s="197">
        <v>4870.83</v>
      </c>
      <c r="P35" s="198">
        <f>O35/N35</f>
        <v>1</v>
      </c>
      <c r="S35" s="91"/>
    </row>
    <row r="36" spans="1:19" s="93" customFormat="1" ht="27.75" customHeight="1">
      <c r="A36" s="92"/>
      <c r="B36" s="93" t="s">
        <v>88</v>
      </c>
      <c r="C36" s="356">
        <f>C10+C29+C32+C34</f>
        <v>137393.63</v>
      </c>
      <c r="D36" s="356">
        <f>D10+D29+D32+D34</f>
        <v>137393.62</v>
      </c>
      <c r="E36" s="356">
        <f>E10+E29+E32+E34</f>
        <v>133586.15</v>
      </c>
      <c r="F36" s="354">
        <f>E36/D36</f>
        <v>0.9722878689709172</v>
      </c>
      <c r="G36" s="94"/>
      <c r="H36" s="95"/>
      <c r="I36" s="95"/>
      <c r="J36" s="355"/>
      <c r="K36" s="95"/>
      <c r="L36" s="95"/>
      <c r="M36" s="356">
        <f>M10+M29+M32+M34</f>
        <v>137393.62</v>
      </c>
      <c r="N36" s="356">
        <f>N10+N29+N32+N34</f>
        <v>133586.15</v>
      </c>
      <c r="O36" s="357">
        <f>N36/M36</f>
        <v>0.9722878689709172</v>
      </c>
      <c r="P36" s="95"/>
      <c r="Q36" s="95"/>
      <c r="R36" s="95"/>
      <c r="S36" s="96"/>
    </row>
    <row r="39" ht="13.5">
      <c r="E39" s="99"/>
    </row>
  </sheetData>
  <sheetProtection/>
  <mergeCells count="13">
    <mergeCell ref="G7:I7"/>
    <mergeCell ref="A5:A8"/>
    <mergeCell ref="B5:B8"/>
    <mergeCell ref="J7:L7"/>
    <mergeCell ref="M7:O7"/>
    <mergeCell ref="P7:R7"/>
    <mergeCell ref="A2:Q2"/>
    <mergeCell ref="A3:Q3"/>
    <mergeCell ref="A4:R4"/>
    <mergeCell ref="C5:C8"/>
    <mergeCell ref="D5:R5"/>
    <mergeCell ref="D6:F7"/>
    <mergeCell ref="G6:R6"/>
  </mergeCells>
  <conditionalFormatting sqref="L16:L17 T16:T17 AB16:AB17 AJ16:AJ17 AR16:AR17 AZ16:AZ17 BH16:BH17 BP16:BP17 BX16:BX17 CF16:CF17 CN16:CN17 CV16:CV17 DD16:DD17 DL16:DL17 DT16:DT17 EB16:EB17 EJ16:EJ17 ER16:ER17 EZ16:EZ17 FH16:FH17 FP16:FP17 FX16:FX17 GF16:GF17 GN16:GN17 GV16:GV17 HD16:HD17 HL16:HL17 HT16:HT17 IB16:IB17 IJ16:IJ17 IR16:IR17 E8:F8 D11:D16 D8:D9 F10">
    <cfRule type="cellIs" priority="1" dxfId="0" operator="equal" stopIfTrue="1">
      <formula>0</formula>
    </cfRule>
  </conditionalFormatting>
  <printOptions/>
  <pageMargins left="0.16" right="0.16" top="0.15" bottom="0.17" header="0.11" footer="0.16"/>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2:R32"/>
  <sheetViews>
    <sheetView zoomScalePageLayoutView="0" workbookViewId="0" topLeftCell="A22">
      <selection activeCell="C29" sqref="C29"/>
    </sheetView>
  </sheetViews>
  <sheetFormatPr defaultColWidth="9.140625" defaultRowHeight="12.75"/>
  <cols>
    <col min="1" max="1" width="46.8515625" style="263" customWidth="1"/>
    <col min="2" max="2" width="8.57421875" style="263" customWidth="1"/>
    <col min="3" max="3" width="10.7109375" style="263" customWidth="1"/>
    <col min="4" max="4" width="7.7109375" style="263" customWidth="1"/>
    <col min="5" max="5" width="8.8515625" style="263" hidden="1" customWidth="1"/>
    <col min="6" max="6" width="10.57421875" style="263" hidden="1" customWidth="1"/>
    <col min="7" max="7" width="7.421875" style="263" hidden="1" customWidth="1"/>
    <col min="8" max="8" width="11.140625" style="263" hidden="1" customWidth="1"/>
    <col min="9" max="9" width="12.57421875" style="263" hidden="1" customWidth="1"/>
    <col min="10" max="10" width="6.7109375" style="263" hidden="1" customWidth="1"/>
    <col min="11" max="11" width="11.140625" style="263" customWidth="1"/>
    <col min="12" max="12" width="10.7109375" style="263" customWidth="1"/>
    <col min="13" max="13" width="6.421875" style="263" customWidth="1"/>
    <col min="14" max="14" width="8.28125" style="263" hidden="1" customWidth="1"/>
    <col min="15" max="15" width="12.7109375" style="263" hidden="1" customWidth="1"/>
    <col min="16" max="16" width="10.140625" style="263" hidden="1" customWidth="1"/>
    <col min="17" max="16384" width="9.140625" style="263" customWidth="1"/>
  </cols>
  <sheetData>
    <row r="2" spans="1:17" ht="15">
      <c r="A2" s="548" t="s">
        <v>89</v>
      </c>
      <c r="B2" s="548"/>
      <c r="C2" s="548"/>
      <c r="D2" s="548"/>
      <c r="E2" s="548"/>
      <c r="F2" s="548"/>
      <c r="G2" s="548"/>
      <c r="H2" s="548"/>
      <c r="I2" s="548"/>
      <c r="J2" s="548"/>
      <c r="K2" s="548"/>
      <c r="L2" s="548"/>
      <c r="M2" s="548"/>
      <c r="N2" s="548"/>
      <c r="O2" s="548"/>
      <c r="P2" s="548"/>
      <c r="Q2" s="548"/>
    </row>
    <row r="3" spans="1:17" ht="21.75" customHeight="1">
      <c r="A3" s="548" t="s">
        <v>72</v>
      </c>
      <c r="B3" s="548"/>
      <c r="C3" s="548"/>
      <c r="D3" s="548"/>
      <c r="E3" s="548"/>
      <c r="F3" s="548"/>
      <c r="G3" s="548"/>
      <c r="H3" s="548"/>
      <c r="I3" s="548"/>
      <c r="J3" s="548"/>
      <c r="K3" s="548"/>
      <c r="L3" s="548"/>
      <c r="M3" s="548"/>
      <c r="N3" s="548"/>
      <c r="O3" s="548"/>
      <c r="P3" s="548"/>
      <c r="Q3" s="262"/>
    </row>
    <row r="4" spans="1:17" ht="15">
      <c r="A4" s="548" t="s">
        <v>73</v>
      </c>
      <c r="B4" s="548"/>
      <c r="C4" s="548"/>
      <c r="D4" s="548"/>
      <c r="E4" s="548"/>
      <c r="F4" s="548"/>
      <c r="G4" s="548"/>
      <c r="H4" s="548"/>
      <c r="I4" s="548"/>
      <c r="J4" s="548"/>
      <c r="K4" s="548"/>
      <c r="L4" s="548"/>
      <c r="M4" s="548"/>
      <c r="N4" s="548"/>
      <c r="O4" s="548"/>
      <c r="P4" s="548"/>
      <c r="Q4" s="548"/>
    </row>
    <row r="5" spans="1:17" ht="15">
      <c r="A5" s="549" t="s">
        <v>90</v>
      </c>
      <c r="B5" s="549"/>
      <c r="C5" s="549"/>
      <c r="D5" s="549"/>
      <c r="E5" s="549"/>
      <c r="F5" s="549"/>
      <c r="G5" s="549"/>
      <c r="H5" s="549"/>
      <c r="I5" s="549"/>
      <c r="J5" s="549"/>
      <c r="K5" s="549"/>
      <c r="L5" s="549"/>
      <c r="M5" s="549"/>
      <c r="N5" s="549"/>
      <c r="O5" s="549"/>
      <c r="P5" s="549"/>
      <c r="Q5" s="549"/>
    </row>
    <row r="6" spans="1:17" ht="12.75">
      <c r="A6" s="550" t="s">
        <v>74</v>
      </c>
      <c r="B6" s="550"/>
      <c r="C6" s="550"/>
      <c r="D6" s="550"/>
      <c r="E6" s="550"/>
      <c r="F6" s="550"/>
      <c r="G6" s="550"/>
      <c r="H6" s="550"/>
      <c r="I6" s="550"/>
      <c r="J6" s="550"/>
      <c r="K6" s="550"/>
      <c r="L6" s="550"/>
      <c r="M6" s="550"/>
      <c r="N6" s="550"/>
      <c r="O6" s="550"/>
      <c r="P6" s="550"/>
      <c r="Q6" s="550"/>
    </row>
    <row r="7" spans="1:17" ht="12.75">
      <c r="A7" s="551" t="s">
        <v>285</v>
      </c>
      <c r="B7" s="551"/>
      <c r="C7" s="551"/>
      <c r="D7" s="551"/>
      <c r="E7" s="551"/>
      <c r="F7" s="551"/>
      <c r="G7" s="551"/>
      <c r="H7" s="551"/>
      <c r="I7" s="551"/>
      <c r="J7" s="551"/>
      <c r="K7" s="551"/>
      <c r="L7" s="551"/>
      <c r="M7" s="551"/>
      <c r="N7" s="551"/>
      <c r="O7" s="551"/>
      <c r="P7" s="551"/>
      <c r="Q7" s="264"/>
    </row>
    <row r="8" spans="1:17" ht="25.5" customHeight="1">
      <c r="A8" s="265"/>
      <c r="B8" s="265"/>
      <c r="C8" s="265"/>
      <c r="D8" s="265"/>
      <c r="E8" s="265"/>
      <c r="F8" s="265"/>
      <c r="G8" s="265"/>
      <c r="H8" s="265"/>
      <c r="I8" s="265"/>
      <c r="J8" s="265"/>
      <c r="K8" s="265"/>
      <c r="L8" s="265"/>
      <c r="M8" s="265"/>
      <c r="N8" s="265"/>
      <c r="O8" s="265"/>
      <c r="P8" s="265" t="s">
        <v>75</v>
      </c>
      <c r="Q8" s="265"/>
    </row>
    <row r="9" spans="1:18" ht="18.75" customHeight="1">
      <c r="A9" s="544" t="s">
        <v>64</v>
      </c>
      <c r="B9" s="539" t="s">
        <v>248</v>
      </c>
      <c r="C9" s="535"/>
      <c r="D9" s="535"/>
      <c r="E9" s="535"/>
      <c r="F9" s="535"/>
      <c r="G9" s="535"/>
      <c r="H9" s="535"/>
      <c r="I9" s="535"/>
      <c r="J9" s="535"/>
      <c r="K9" s="535"/>
      <c r="L9" s="535"/>
      <c r="M9" s="535"/>
      <c r="N9" s="535"/>
      <c r="O9" s="535"/>
      <c r="P9" s="535"/>
      <c r="Q9" s="266"/>
      <c r="R9" s="266"/>
    </row>
    <row r="10" spans="1:18" ht="30" customHeight="1">
      <c r="A10" s="545"/>
      <c r="B10" s="535"/>
      <c r="C10" s="535"/>
      <c r="D10" s="535"/>
      <c r="E10" s="535" t="s">
        <v>16</v>
      </c>
      <c r="F10" s="535"/>
      <c r="G10" s="535"/>
      <c r="H10" s="535" t="s">
        <v>23</v>
      </c>
      <c r="I10" s="535"/>
      <c r="J10" s="535"/>
      <c r="K10" s="535" t="s">
        <v>37</v>
      </c>
      <c r="L10" s="535"/>
      <c r="M10" s="535"/>
      <c r="N10" s="535" t="s">
        <v>17</v>
      </c>
      <c r="O10" s="535"/>
      <c r="P10" s="535"/>
      <c r="Q10" s="266"/>
      <c r="R10" s="266"/>
    </row>
    <row r="11" spans="1:18" ht="66.75" customHeight="1">
      <c r="A11" s="546"/>
      <c r="B11" s="86" t="s">
        <v>296</v>
      </c>
      <c r="C11" s="86" t="s">
        <v>297</v>
      </c>
      <c r="D11" s="6" t="s">
        <v>22</v>
      </c>
      <c r="E11" s="86" t="str">
        <f>B11</f>
        <v>План на    2016 года</v>
      </c>
      <c r="F11" s="86" t="str">
        <f>C11</f>
        <v>Кассовые расходы  за 2016 года</v>
      </c>
      <c r="G11" s="6" t="s">
        <v>22</v>
      </c>
      <c r="H11" s="86" t="str">
        <f>E11</f>
        <v>План на    2016 года</v>
      </c>
      <c r="I11" s="86" t="str">
        <f>F11</f>
        <v>Кассовые расходы  за 2016 года</v>
      </c>
      <c r="J11" s="6" t="s">
        <v>22</v>
      </c>
      <c r="K11" s="86" t="str">
        <f>H11</f>
        <v>План на    2016 года</v>
      </c>
      <c r="L11" s="177" t="str">
        <f>I11</f>
        <v>Кассовые расходы  за 2016 года</v>
      </c>
      <c r="M11" s="6" t="s">
        <v>22</v>
      </c>
      <c r="N11" s="86" t="str">
        <f>K11</f>
        <v>План на    2016 года</v>
      </c>
      <c r="O11" s="86" t="str">
        <f>L11</f>
        <v>Кассовые расходы  за 2016 года</v>
      </c>
      <c r="P11" s="6" t="s">
        <v>22</v>
      </c>
      <c r="Q11" s="266"/>
      <c r="R11" s="266"/>
    </row>
    <row r="12" spans="1:18" ht="12.75">
      <c r="A12" s="267">
        <v>1</v>
      </c>
      <c r="B12" s="267">
        <v>2</v>
      </c>
      <c r="C12" s="267">
        <v>3</v>
      </c>
      <c r="D12" s="267">
        <v>4</v>
      </c>
      <c r="E12" s="267">
        <v>5</v>
      </c>
      <c r="F12" s="267">
        <v>6</v>
      </c>
      <c r="G12" s="267">
        <v>7</v>
      </c>
      <c r="H12" s="267">
        <v>8</v>
      </c>
      <c r="I12" s="267">
        <v>9</v>
      </c>
      <c r="J12" s="267">
        <v>10</v>
      </c>
      <c r="K12" s="267">
        <v>5</v>
      </c>
      <c r="L12" s="267">
        <v>6</v>
      </c>
      <c r="M12" s="267">
        <v>7</v>
      </c>
      <c r="N12" s="267">
        <v>14</v>
      </c>
      <c r="O12" s="267">
        <v>15</v>
      </c>
      <c r="P12" s="267">
        <v>16</v>
      </c>
      <c r="Q12" s="266"/>
      <c r="R12" s="266"/>
    </row>
    <row r="13" spans="1:18" ht="23.25" customHeight="1">
      <c r="A13" s="540" t="s">
        <v>76</v>
      </c>
      <c r="B13" s="541"/>
      <c r="C13" s="542"/>
      <c r="D13" s="542"/>
      <c r="E13" s="542"/>
      <c r="F13" s="542"/>
      <c r="G13" s="542"/>
      <c r="H13" s="542"/>
      <c r="I13" s="542"/>
      <c r="J13" s="542"/>
      <c r="K13" s="542"/>
      <c r="L13" s="542"/>
      <c r="M13" s="542"/>
      <c r="N13" s="542"/>
      <c r="O13" s="542"/>
      <c r="P13" s="543"/>
      <c r="Q13" s="266"/>
      <c r="R13" s="266"/>
    </row>
    <row r="14" spans="1:18" ht="23.25" customHeight="1">
      <c r="A14" s="540" t="s">
        <v>91</v>
      </c>
      <c r="B14" s="542"/>
      <c r="C14" s="542"/>
      <c r="D14" s="542"/>
      <c r="E14" s="542"/>
      <c r="F14" s="542"/>
      <c r="G14" s="542"/>
      <c r="H14" s="542"/>
      <c r="I14" s="542"/>
      <c r="J14" s="542"/>
      <c r="K14" s="542"/>
      <c r="L14" s="542"/>
      <c r="M14" s="542"/>
      <c r="N14" s="542"/>
      <c r="O14" s="542"/>
      <c r="P14" s="543"/>
      <c r="Q14" s="266"/>
      <c r="R14" s="266"/>
    </row>
    <row r="15" spans="1:18" ht="42" customHeight="1">
      <c r="A15" s="268" t="s">
        <v>77</v>
      </c>
      <c r="B15" s="269">
        <f>E15+H15+K15+N15</f>
        <v>0</v>
      </c>
      <c r="C15" s="269">
        <f>F15+I15+L15+O15</f>
        <v>0</v>
      </c>
      <c r="D15" s="270"/>
      <c r="E15" s="270"/>
      <c r="F15" s="270"/>
      <c r="G15" s="270"/>
      <c r="H15" s="270"/>
      <c r="I15" s="270"/>
      <c r="J15" s="270"/>
      <c r="K15" s="270"/>
      <c r="L15" s="269"/>
      <c r="M15" s="270"/>
      <c r="N15" s="269"/>
      <c r="O15" s="270"/>
      <c r="P15" s="270"/>
      <c r="Q15" s="266"/>
      <c r="R15" s="266"/>
    </row>
    <row r="16" spans="1:18" ht="45" customHeight="1">
      <c r="A16" s="268" t="s">
        <v>78</v>
      </c>
      <c r="B16" s="269">
        <f>E16+H16+K16+N16</f>
        <v>0</v>
      </c>
      <c r="C16" s="269">
        <f>F16+I16+L16+O16</f>
        <v>0</v>
      </c>
      <c r="D16" s="270"/>
      <c r="E16" s="270"/>
      <c r="F16" s="270"/>
      <c r="G16" s="270"/>
      <c r="H16" s="270"/>
      <c r="I16" s="270"/>
      <c r="J16" s="270"/>
      <c r="K16" s="270"/>
      <c r="L16" s="269"/>
      <c r="M16" s="270"/>
      <c r="N16" s="269"/>
      <c r="O16" s="270"/>
      <c r="P16" s="270"/>
      <c r="Q16" s="266"/>
      <c r="R16" s="266"/>
    </row>
    <row r="17" spans="1:18" ht="43.5" customHeight="1">
      <c r="A17" s="268" t="s">
        <v>79</v>
      </c>
      <c r="B17" s="269">
        <f aca="true" t="shared" si="0" ref="B17:C24">E17+H17+K17+N17</f>
        <v>0</v>
      </c>
      <c r="C17" s="269">
        <f t="shared" si="0"/>
        <v>0</v>
      </c>
      <c r="D17" s="270"/>
      <c r="E17" s="270"/>
      <c r="F17" s="270"/>
      <c r="G17" s="270"/>
      <c r="H17" s="270"/>
      <c r="I17" s="270"/>
      <c r="J17" s="270"/>
      <c r="K17" s="270"/>
      <c r="L17" s="269"/>
      <c r="M17" s="270"/>
      <c r="N17" s="269"/>
      <c r="O17" s="270"/>
      <c r="P17" s="270"/>
      <c r="Q17" s="266"/>
      <c r="R17" s="266"/>
    </row>
    <row r="18" spans="1:18" ht="47.25" customHeight="1">
      <c r="A18" s="268" t="s">
        <v>80</v>
      </c>
      <c r="B18" s="269">
        <f t="shared" si="0"/>
        <v>0</v>
      </c>
      <c r="C18" s="269">
        <f t="shared" si="0"/>
        <v>0</v>
      </c>
      <c r="D18" s="270"/>
      <c r="E18" s="270"/>
      <c r="F18" s="270"/>
      <c r="G18" s="270"/>
      <c r="H18" s="270"/>
      <c r="I18" s="270"/>
      <c r="J18" s="270"/>
      <c r="K18" s="270"/>
      <c r="L18" s="269"/>
      <c r="M18" s="270"/>
      <c r="N18" s="270"/>
      <c r="O18" s="270"/>
      <c r="P18" s="270"/>
      <c r="Q18" s="266"/>
      <c r="R18" s="266"/>
    </row>
    <row r="19" spans="1:18" ht="52.5">
      <c r="A19" s="271" t="s">
        <v>81</v>
      </c>
      <c r="B19" s="269">
        <f t="shared" si="0"/>
        <v>0</v>
      </c>
      <c r="C19" s="269">
        <f t="shared" si="0"/>
        <v>0</v>
      </c>
      <c r="D19" s="270"/>
      <c r="E19" s="270"/>
      <c r="F19" s="270"/>
      <c r="G19" s="270"/>
      <c r="H19" s="270"/>
      <c r="I19" s="270"/>
      <c r="J19" s="270"/>
      <c r="K19" s="270"/>
      <c r="L19" s="269"/>
      <c r="M19" s="270"/>
      <c r="N19" s="269"/>
      <c r="O19" s="269"/>
      <c r="P19" s="270"/>
      <c r="Q19" s="266"/>
      <c r="R19" s="266"/>
    </row>
    <row r="20" spans="1:18" ht="12.75">
      <c r="A20" s="540" t="s">
        <v>92</v>
      </c>
      <c r="B20" s="541"/>
      <c r="C20" s="541"/>
      <c r="D20" s="541"/>
      <c r="E20" s="541"/>
      <c r="F20" s="541"/>
      <c r="G20" s="541"/>
      <c r="H20" s="541"/>
      <c r="I20" s="541"/>
      <c r="J20" s="541"/>
      <c r="K20" s="541"/>
      <c r="L20" s="541"/>
      <c r="M20" s="541"/>
      <c r="N20" s="541"/>
      <c r="O20" s="541"/>
      <c r="P20" s="547"/>
      <c r="Q20" s="266"/>
      <c r="R20" s="266"/>
    </row>
    <row r="21" spans="1:16" ht="43.5" customHeight="1">
      <c r="A21" s="271" t="s">
        <v>93</v>
      </c>
      <c r="B21" s="269">
        <f t="shared" si="0"/>
        <v>0</v>
      </c>
      <c r="C21" s="269">
        <f t="shared" si="0"/>
        <v>0</v>
      </c>
      <c r="D21" s="270"/>
      <c r="E21" s="270"/>
      <c r="F21" s="270"/>
      <c r="G21" s="270"/>
      <c r="H21" s="270"/>
      <c r="I21" s="270"/>
      <c r="J21" s="270"/>
      <c r="K21" s="270"/>
      <c r="L21" s="269"/>
      <c r="M21" s="270"/>
      <c r="N21" s="269"/>
      <c r="O21" s="269"/>
      <c r="P21" s="270"/>
    </row>
    <row r="22" spans="1:16" ht="29.25" customHeight="1">
      <c r="A22" s="272" t="s">
        <v>94</v>
      </c>
      <c r="B22" s="269">
        <f t="shared" si="0"/>
        <v>0</v>
      </c>
      <c r="C22" s="269">
        <f t="shared" si="0"/>
        <v>0</v>
      </c>
      <c r="D22" s="270"/>
      <c r="E22" s="270"/>
      <c r="F22" s="270"/>
      <c r="G22" s="270"/>
      <c r="H22" s="270"/>
      <c r="I22" s="270"/>
      <c r="J22" s="270"/>
      <c r="K22" s="270"/>
      <c r="L22" s="269"/>
      <c r="M22" s="270"/>
      <c r="N22" s="269"/>
      <c r="O22" s="269"/>
      <c r="P22" s="270"/>
    </row>
    <row r="23" spans="1:16" ht="45" customHeight="1">
      <c r="A23" s="272" t="s">
        <v>95</v>
      </c>
      <c r="B23" s="269">
        <f t="shared" si="0"/>
        <v>0</v>
      </c>
      <c r="C23" s="269">
        <f t="shared" si="0"/>
        <v>0</v>
      </c>
      <c r="D23" s="270"/>
      <c r="E23" s="270"/>
      <c r="F23" s="270"/>
      <c r="G23" s="270"/>
      <c r="H23" s="270"/>
      <c r="I23" s="270"/>
      <c r="J23" s="270"/>
      <c r="K23" s="270"/>
      <c r="L23" s="269"/>
      <c r="M23" s="270"/>
      <c r="N23" s="269"/>
      <c r="O23" s="269"/>
      <c r="P23" s="270"/>
    </row>
    <row r="24" spans="1:16" ht="39" customHeight="1">
      <c r="A24" s="272" t="s">
        <v>96</v>
      </c>
      <c r="B24" s="269">
        <f t="shared" si="0"/>
        <v>0</v>
      </c>
      <c r="C24" s="269">
        <f t="shared" si="0"/>
        <v>0</v>
      </c>
      <c r="D24" s="270"/>
      <c r="E24" s="270"/>
      <c r="F24" s="270"/>
      <c r="G24" s="270"/>
      <c r="H24" s="270"/>
      <c r="I24" s="270"/>
      <c r="J24" s="270"/>
      <c r="K24" s="270"/>
      <c r="L24" s="269"/>
      <c r="M24" s="270"/>
      <c r="N24" s="269"/>
      <c r="O24" s="269"/>
      <c r="P24" s="270"/>
    </row>
    <row r="25" spans="1:16" ht="16.5" customHeight="1">
      <c r="A25" s="540" t="s">
        <v>82</v>
      </c>
      <c r="B25" s="541"/>
      <c r="C25" s="542"/>
      <c r="D25" s="542"/>
      <c r="E25" s="542"/>
      <c r="F25" s="542"/>
      <c r="G25" s="542"/>
      <c r="H25" s="542"/>
      <c r="I25" s="542"/>
      <c r="J25" s="542"/>
      <c r="K25" s="542"/>
      <c r="L25" s="542"/>
      <c r="M25" s="542"/>
      <c r="N25" s="542"/>
      <c r="O25" s="542"/>
      <c r="P25" s="543"/>
    </row>
    <row r="26" spans="1:16" ht="16.5" customHeight="1">
      <c r="A26" s="540" t="s">
        <v>97</v>
      </c>
      <c r="B26" s="542"/>
      <c r="C26" s="542"/>
      <c r="D26" s="542"/>
      <c r="E26" s="542"/>
      <c r="F26" s="542"/>
      <c r="G26" s="542"/>
      <c r="H26" s="542"/>
      <c r="I26" s="542"/>
      <c r="J26" s="542"/>
      <c r="K26" s="542"/>
      <c r="L26" s="542"/>
      <c r="M26" s="542"/>
      <c r="N26" s="542"/>
      <c r="O26" s="542"/>
      <c r="P26" s="543"/>
    </row>
    <row r="27" spans="1:16" ht="54" customHeight="1">
      <c r="A27" s="271" t="s">
        <v>98</v>
      </c>
      <c r="B27" s="269">
        <f aca="true" t="shared" si="1" ref="B27:C32">E27+H27+K27+N27</f>
        <v>0</v>
      </c>
      <c r="C27" s="269">
        <f t="shared" si="1"/>
        <v>0</v>
      </c>
      <c r="D27" s="270"/>
      <c r="E27" s="270"/>
      <c r="F27" s="270"/>
      <c r="G27" s="270"/>
      <c r="H27" s="270"/>
      <c r="I27" s="270"/>
      <c r="J27" s="270"/>
      <c r="K27" s="270"/>
      <c r="L27" s="269"/>
      <c r="M27" s="270"/>
      <c r="N27" s="269"/>
      <c r="O27" s="269"/>
      <c r="P27" s="270"/>
    </row>
    <row r="28" spans="1:16" ht="26.25">
      <c r="A28" s="272" t="s">
        <v>99</v>
      </c>
      <c r="B28" s="269">
        <f t="shared" si="1"/>
        <v>0</v>
      </c>
      <c r="C28" s="269">
        <f t="shared" si="1"/>
        <v>0</v>
      </c>
      <c r="D28" s="270"/>
      <c r="E28" s="270"/>
      <c r="F28" s="270"/>
      <c r="G28" s="270"/>
      <c r="H28" s="270"/>
      <c r="I28" s="270"/>
      <c r="J28" s="270"/>
      <c r="K28" s="270"/>
      <c r="L28" s="269"/>
      <c r="M28" s="270"/>
      <c r="N28" s="269"/>
      <c r="O28" s="269"/>
      <c r="P28" s="270"/>
    </row>
    <row r="29" spans="1:16" ht="26.25" customHeight="1">
      <c r="A29" s="272" t="s">
        <v>100</v>
      </c>
      <c r="B29" s="269">
        <v>7955</v>
      </c>
      <c r="C29" s="269">
        <f t="shared" si="1"/>
        <v>7819.7</v>
      </c>
      <c r="D29" s="269">
        <f>C29*100/B29</f>
        <v>98.29918290383407</v>
      </c>
      <c r="E29" s="269"/>
      <c r="F29" s="269"/>
      <c r="G29" s="269"/>
      <c r="H29" s="269"/>
      <c r="I29" s="269"/>
      <c r="J29" s="269"/>
      <c r="K29" s="273">
        <v>7955</v>
      </c>
      <c r="L29" s="273">
        <v>7819.7</v>
      </c>
      <c r="M29" s="269">
        <f>L29*100/K29</f>
        <v>98.29918290383407</v>
      </c>
      <c r="N29" s="269"/>
      <c r="O29" s="269"/>
      <c r="P29" s="270"/>
    </row>
    <row r="30" spans="1:16" ht="26.25">
      <c r="A30" s="271" t="s">
        <v>101</v>
      </c>
      <c r="B30" s="269">
        <f t="shared" si="1"/>
        <v>0</v>
      </c>
      <c r="C30" s="269">
        <f t="shared" si="1"/>
        <v>0</v>
      </c>
      <c r="D30" s="270"/>
      <c r="E30" s="270"/>
      <c r="F30" s="270"/>
      <c r="G30" s="270"/>
      <c r="H30" s="270"/>
      <c r="I30" s="270"/>
      <c r="J30" s="270"/>
      <c r="K30" s="270"/>
      <c r="L30" s="269"/>
      <c r="M30" s="270"/>
      <c r="N30" s="269"/>
      <c r="O30" s="269"/>
      <c r="P30" s="270"/>
    </row>
    <row r="31" spans="1:16" ht="26.25">
      <c r="A31" s="271" t="s">
        <v>102</v>
      </c>
      <c r="B31" s="269">
        <f t="shared" si="1"/>
        <v>0</v>
      </c>
      <c r="C31" s="269">
        <f t="shared" si="1"/>
        <v>0</v>
      </c>
      <c r="D31" s="270"/>
      <c r="E31" s="270"/>
      <c r="F31" s="270"/>
      <c r="G31" s="270"/>
      <c r="H31" s="270"/>
      <c r="I31" s="270"/>
      <c r="J31" s="270"/>
      <c r="K31" s="270"/>
      <c r="L31" s="269"/>
      <c r="M31" s="270"/>
      <c r="N31" s="269"/>
      <c r="O31" s="269"/>
      <c r="P31" s="270"/>
    </row>
    <row r="32" spans="1:16" ht="12.75">
      <c r="A32" s="272" t="s">
        <v>103</v>
      </c>
      <c r="B32" s="269">
        <f t="shared" si="1"/>
        <v>0</v>
      </c>
      <c r="C32" s="269">
        <f t="shared" si="1"/>
        <v>0</v>
      </c>
      <c r="D32" s="270"/>
      <c r="E32" s="270"/>
      <c r="F32" s="270"/>
      <c r="G32" s="270"/>
      <c r="H32" s="270"/>
      <c r="I32" s="270"/>
      <c r="J32" s="270"/>
      <c r="K32" s="270"/>
      <c r="L32" s="269"/>
      <c r="M32" s="270"/>
      <c r="N32" s="269"/>
      <c r="O32" s="269"/>
      <c r="P32" s="270"/>
    </row>
  </sheetData>
  <sheetProtection/>
  <mergeCells count="18">
    <mergeCell ref="A14:P14"/>
    <mergeCell ref="A20:P20"/>
    <mergeCell ref="A25:P25"/>
    <mergeCell ref="A26:P26"/>
    <mergeCell ref="A2:Q2"/>
    <mergeCell ref="A3:P3"/>
    <mergeCell ref="A4:Q4"/>
    <mergeCell ref="A5:Q5"/>
    <mergeCell ref="A6:Q6"/>
    <mergeCell ref="A7:P7"/>
    <mergeCell ref="A13:P13"/>
    <mergeCell ref="A9:A11"/>
    <mergeCell ref="B9:P9"/>
    <mergeCell ref="B10:D10"/>
    <mergeCell ref="E10:G10"/>
    <mergeCell ref="H10:J10"/>
    <mergeCell ref="K10:M10"/>
    <mergeCell ref="N10:P10"/>
  </mergeCells>
  <conditionalFormatting sqref="B11:D11">
    <cfRule type="cellIs" priority="1" dxfId="0" operator="equal" stopIfTrue="1">
      <formula>0</formula>
    </cfRule>
  </conditionalFormatting>
  <printOptions/>
  <pageMargins left="0.15748031496062992" right="0.15748031496062992" top="0.2" bottom="0.28" header="0.14" footer="0.1574803149606299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IV46"/>
  <sheetViews>
    <sheetView zoomScalePageLayoutView="0" workbookViewId="0" topLeftCell="A1">
      <selection activeCell="A12" sqref="A12"/>
    </sheetView>
  </sheetViews>
  <sheetFormatPr defaultColWidth="6.57421875" defaultRowHeight="12.75"/>
  <cols>
    <col min="1" max="1" width="40.00390625" style="7" customWidth="1"/>
    <col min="2" max="2" width="10.140625" style="7" customWidth="1"/>
    <col min="3" max="3" width="8.00390625" style="7" hidden="1" customWidth="1"/>
    <col min="4" max="4" width="5.7109375" style="7" customWidth="1"/>
    <col min="5" max="5" width="10.00390625" style="7" customWidth="1"/>
    <col min="6" max="6" width="9.00390625" style="7" customWidth="1"/>
    <col min="7" max="7" width="5.8515625" style="7" customWidth="1"/>
    <col min="8" max="8" width="1.28515625" style="7" hidden="1" customWidth="1"/>
    <col min="9" max="9" width="8.7109375" style="7" hidden="1" customWidth="1"/>
    <col min="10" max="10" width="8.421875" style="7" hidden="1" customWidth="1"/>
    <col min="11" max="11" width="3.7109375" style="7" hidden="1" customWidth="1"/>
    <col min="12" max="12" width="11.8515625" style="7" customWidth="1"/>
    <col min="13" max="13" width="8.57421875" style="7" customWidth="1"/>
    <col min="14" max="14" width="12.7109375" style="7" hidden="1" customWidth="1"/>
    <col min="15" max="15" width="4.28125" style="7" customWidth="1"/>
    <col min="16" max="17" width="8.7109375" style="7" customWidth="1"/>
    <col min="18" max="18" width="6.28125" style="7" customWidth="1"/>
    <col min="19" max="251" width="9.140625" style="7" customWidth="1"/>
    <col min="252" max="252" width="39.8515625" style="7" customWidth="1"/>
    <col min="253" max="253" width="11.140625" style="7" customWidth="1"/>
    <col min="254" max="254" width="0" style="7" hidden="1" customWidth="1"/>
    <col min="255" max="255" width="9.57421875" style="7" customWidth="1"/>
    <col min="256" max="16384" width="6.57421875" style="7" customWidth="1"/>
  </cols>
  <sheetData>
    <row r="1" spans="1:18" ht="17.25" customHeight="1">
      <c r="A1" s="500" t="s">
        <v>53</v>
      </c>
      <c r="B1" s="500"/>
      <c r="C1" s="500"/>
      <c r="D1" s="500"/>
      <c r="E1" s="500"/>
      <c r="F1" s="500"/>
      <c r="G1" s="500"/>
      <c r="H1" s="500"/>
      <c r="I1" s="500"/>
      <c r="J1" s="500"/>
      <c r="K1" s="500"/>
      <c r="L1" s="500"/>
      <c r="M1" s="500"/>
      <c r="N1" s="500"/>
      <c r="O1" s="500"/>
      <c r="P1" s="500"/>
      <c r="Q1" s="500"/>
      <c r="R1" s="500"/>
    </row>
    <row r="2" spans="1:18" ht="17.25" customHeight="1">
      <c r="A2" s="500" t="s">
        <v>54</v>
      </c>
      <c r="B2" s="500"/>
      <c r="C2" s="500"/>
      <c r="D2" s="500"/>
      <c r="E2" s="500"/>
      <c r="F2" s="500"/>
      <c r="G2" s="500"/>
      <c r="H2" s="500"/>
      <c r="I2" s="500"/>
      <c r="J2" s="500"/>
      <c r="K2" s="500"/>
      <c r="L2" s="500"/>
      <c r="M2" s="500"/>
      <c r="N2" s="500"/>
      <c r="O2" s="500"/>
      <c r="P2" s="500"/>
      <c r="Q2" s="500"/>
      <c r="R2" s="500"/>
    </row>
    <row r="3" spans="1:18" ht="17.25" customHeight="1">
      <c r="A3" s="478" t="s">
        <v>255</v>
      </c>
      <c r="B3" s="478"/>
      <c r="C3" s="478"/>
      <c r="D3" s="478"/>
      <c r="E3" s="478"/>
      <c r="F3" s="478"/>
      <c r="G3" s="478"/>
      <c r="H3" s="478"/>
      <c r="I3" s="478"/>
      <c r="J3" s="478"/>
      <c r="K3" s="478"/>
      <c r="L3" s="478"/>
      <c r="M3" s="478"/>
      <c r="N3" s="478"/>
      <c r="O3" s="478"/>
      <c r="P3" s="478"/>
      <c r="Q3" s="478"/>
      <c r="R3" s="478"/>
    </row>
    <row r="4" spans="4:18" ht="17.25" customHeight="1">
      <c r="D4" s="557" t="s">
        <v>298</v>
      </c>
      <c r="E4" s="557"/>
      <c r="F4" s="557"/>
      <c r="G4" s="557"/>
      <c r="L4" s="558" t="s">
        <v>18</v>
      </c>
      <c r="M4" s="558"/>
      <c r="N4" s="558"/>
      <c r="O4" s="558"/>
      <c r="P4" s="558"/>
      <c r="Q4" s="558"/>
      <c r="R4" s="558"/>
    </row>
    <row r="5" spans="1:256" ht="17.25" customHeight="1">
      <c r="A5" s="471" t="s">
        <v>35</v>
      </c>
      <c r="B5" s="559" t="s">
        <v>55</v>
      </c>
      <c r="C5" s="559"/>
      <c r="D5" s="559"/>
      <c r="E5" s="559"/>
      <c r="F5" s="559"/>
      <c r="G5" s="559"/>
      <c r="H5" s="559"/>
      <c r="I5" s="559"/>
      <c r="J5" s="559"/>
      <c r="K5" s="559"/>
      <c r="L5" s="559"/>
      <c r="M5" s="559"/>
      <c r="N5" s="559"/>
      <c r="O5" s="559"/>
      <c r="P5" s="559"/>
      <c r="Q5" s="559"/>
      <c r="R5" s="559"/>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row>
    <row r="6" spans="1:256" ht="17.25" customHeight="1">
      <c r="A6" s="471"/>
      <c r="B6" s="560" t="s">
        <v>19</v>
      </c>
      <c r="C6" s="560"/>
      <c r="D6" s="560"/>
      <c r="E6" s="560"/>
      <c r="F6" s="560"/>
      <c r="G6" s="560"/>
      <c r="H6" s="126"/>
      <c r="I6" s="471" t="s">
        <v>20</v>
      </c>
      <c r="J6" s="471"/>
      <c r="K6" s="471"/>
      <c r="L6" s="471"/>
      <c r="M6" s="471"/>
      <c r="N6" s="471"/>
      <c r="O6" s="471"/>
      <c r="P6" s="471"/>
      <c r="Q6" s="471"/>
      <c r="R6" s="47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row>
    <row r="7" spans="1:256" ht="17.25" customHeight="1">
      <c r="A7" s="471"/>
      <c r="B7" s="561" t="s">
        <v>126</v>
      </c>
      <c r="C7" s="125"/>
      <c r="D7" s="471" t="s">
        <v>68</v>
      </c>
      <c r="E7" s="554" t="s">
        <v>299</v>
      </c>
      <c r="F7" s="556" t="s">
        <v>21</v>
      </c>
      <c r="G7" s="471" t="s">
        <v>69</v>
      </c>
      <c r="H7" s="127"/>
      <c r="I7" s="475" t="s">
        <v>16</v>
      </c>
      <c r="J7" s="476"/>
      <c r="K7" s="477"/>
      <c r="L7" s="455" t="s">
        <v>23</v>
      </c>
      <c r="M7" s="456"/>
      <c r="N7" s="456"/>
      <c r="O7" s="457"/>
      <c r="P7" s="455" t="s">
        <v>56</v>
      </c>
      <c r="Q7" s="456"/>
      <c r="R7" s="457"/>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row>
    <row r="8" spans="1:256" ht="52.5" customHeight="1">
      <c r="A8" s="471"/>
      <c r="B8" s="561"/>
      <c r="C8" s="116" t="s">
        <v>24</v>
      </c>
      <c r="D8" s="471"/>
      <c r="E8" s="555"/>
      <c r="F8" s="556"/>
      <c r="G8" s="471"/>
      <c r="H8" s="122" t="s">
        <v>25</v>
      </c>
      <c r="I8" s="129" t="s">
        <v>127</v>
      </c>
      <c r="J8" s="128" t="s">
        <v>21</v>
      </c>
      <c r="K8" s="123" t="s">
        <v>22</v>
      </c>
      <c r="L8" s="129" t="s">
        <v>299</v>
      </c>
      <c r="M8" s="128" t="s">
        <v>21</v>
      </c>
      <c r="N8" s="123" t="s">
        <v>25</v>
      </c>
      <c r="O8" s="123" t="s">
        <v>22</v>
      </c>
      <c r="P8" s="129" t="s">
        <v>299</v>
      </c>
      <c r="Q8" s="128" t="s">
        <v>21</v>
      </c>
      <c r="R8" s="123" t="s">
        <v>22</v>
      </c>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c r="IU8" s="11"/>
      <c r="IV8" s="11"/>
    </row>
    <row r="9" spans="1:256" ht="17.25" customHeight="1">
      <c r="A9" s="130">
        <v>1</v>
      </c>
      <c r="B9" s="131">
        <v>2</v>
      </c>
      <c r="C9" s="131">
        <v>7</v>
      </c>
      <c r="D9" s="131"/>
      <c r="E9" s="131"/>
      <c r="F9" s="130">
        <v>3</v>
      </c>
      <c r="G9" s="131">
        <v>4</v>
      </c>
      <c r="H9" s="131" t="s">
        <v>6</v>
      </c>
      <c r="I9" s="131">
        <v>5</v>
      </c>
      <c r="J9" s="131">
        <v>6</v>
      </c>
      <c r="K9" s="130">
        <v>7</v>
      </c>
      <c r="L9" s="131">
        <v>8</v>
      </c>
      <c r="M9" s="131">
        <v>9</v>
      </c>
      <c r="N9" s="130">
        <v>14</v>
      </c>
      <c r="O9" s="130">
        <v>10</v>
      </c>
      <c r="P9" s="130">
        <v>11</v>
      </c>
      <c r="Q9" s="130">
        <v>12</v>
      </c>
      <c r="R9" s="131">
        <v>13</v>
      </c>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4"/>
      <c r="CF9" s="114"/>
      <c r="CG9" s="114"/>
      <c r="CH9" s="114"/>
      <c r="CI9" s="114"/>
      <c r="CJ9" s="114"/>
      <c r="CK9" s="114"/>
      <c r="CL9" s="114"/>
      <c r="CM9" s="114"/>
      <c r="CN9" s="114"/>
      <c r="CO9" s="114"/>
      <c r="CP9" s="114"/>
      <c r="CQ9" s="114"/>
      <c r="CR9" s="114"/>
      <c r="CS9" s="114"/>
      <c r="CT9" s="114"/>
      <c r="CU9" s="114"/>
      <c r="CV9" s="114"/>
      <c r="CW9" s="114"/>
      <c r="CX9" s="114"/>
      <c r="CY9" s="114"/>
      <c r="CZ9" s="114"/>
      <c r="DA9" s="114"/>
      <c r="DB9" s="114"/>
      <c r="DC9" s="114"/>
      <c r="DD9" s="114"/>
      <c r="DE9" s="114"/>
      <c r="DF9" s="114"/>
      <c r="DG9" s="114"/>
      <c r="DH9" s="114"/>
      <c r="DI9" s="114"/>
      <c r="DJ9" s="114"/>
      <c r="DK9" s="114"/>
      <c r="DL9" s="114"/>
      <c r="DM9" s="114"/>
      <c r="DN9" s="114"/>
      <c r="DO9" s="114"/>
      <c r="DP9" s="114"/>
      <c r="DQ9" s="114"/>
      <c r="DR9" s="114"/>
      <c r="DS9" s="114"/>
      <c r="DT9" s="114"/>
      <c r="DU9" s="114"/>
      <c r="DV9" s="114"/>
      <c r="DW9" s="114"/>
      <c r="DX9" s="114"/>
      <c r="DY9" s="114"/>
      <c r="DZ9" s="114"/>
      <c r="EA9" s="114"/>
      <c r="EB9" s="114"/>
      <c r="EC9" s="114"/>
      <c r="ED9" s="114"/>
      <c r="EE9" s="114"/>
      <c r="EF9" s="114"/>
      <c r="EG9" s="114"/>
      <c r="EH9" s="114"/>
      <c r="EI9" s="114"/>
      <c r="EJ9" s="114"/>
      <c r="EK9" s="114"/>
      <c r="EL9" s="114"/>
      <c r="EM9" s="114"/>
      <c r="EN9" s="114"/>
      <c r="EO9" s="114"/>
      <c r="EP9" s="114"/>
      <c r="EQ9" s="114"/>
      <c r="ER9" s="114"/>
      <c r="ES9" s="114"/>
      <c r="ET9" s="114"/>
      <c r="EU9" s="114"/>
      <c r="EV9" s="114"/>
      <c r="EW9" s="114"/>
      <c r="EX9" s="114"/>
      <c r="EY9" s="114"/>
      <c r="EZ9" s="114"/>
      <c r="FA9" s="114"/>
      <c r="FB9" s="114"/>
      <c r="FC9" s="114"/>
      <c r="FD9" s="114"/>
      <c r="FE9" s="114"/>
      <c r="FF9" s="114"/>
      <c r="FG9" s="114"/>
      <c r="FH9" s="114"/>
      <c r="FI9" s="114"/>
      <c r="FJ9" s="114"/>
      <c r="FK9" s="114"/>
      <c r="FL9" s="114"/>
      <c r="FM9" s="114"/>
      <c r="FN9" s="114"/>
      <c r="FO9" s="114"/>
      <c r="FP9" s="114"/>
      <c r="FQ9" s="114"/>
      <c r="FR9" s="114"/>
      <c r="FS9" s="114"/>
      <c r="FT9" s="114"/>
      <c r="FU9" s="114"/>
      <c r="FV9" s="114"/>
      <c r="FW9" s="114"/>
      <c r="FX9" s="114"/>
      <c r="FY9" s="114"/>
      <c r="FZ9" s="114"/>
      <c r="GA9" s="114"/>
      <c r="GB9" s="114"/>
      <c r="GC9" s="114"/>
      <c r="GD9" s="114"/>
      <c r="GE9" s="114"/>
      <c r="GF9" s="114"/>
      <c r="GG9" s="114"/>
      <c r="GH9" s="114"/>
      <c r="GI9" s="114"/>
      <c r="GJ9" s="114"/>
      <c r="GK9" s="114"/>
      <c r="GL9" s="114"/>
      <c r="GM9" s="114"/>
      <c r="GN9" s="114"/>
      <c r="GO9" s="114"/>
      <c r="GP9" s="114"/>
      <c r="GQ9" s="114"/>
      <c r="GR9" s="114"/>
      <c r="GS9" s="114"/>
      <c r="GT9" s="114"/>
      <c r="GU9" s="114"/>
      <c r="GV9" s="114"/>
      <c r="GW9" s="114"/>
      <c r="GX9" s="114"/>
      <c r="GY9" s="114"/>
      <c r="GZ9" s="114"/>
      <c r="HA9" s="114"/>
      <c r="HB9" s="114"/>
      <c r="HC9" s="114"/>
      <c r="HD9" s="114"/>
      <c r="HE9" s="114"/>
      <c r="HF9" s="114"/>
      <c r="HG9" s="114"/>
      <c r="HH9" s="114"/>
      <c r="HI9" s="114"/>
      <c r="HJ9" s="114"/>
      <c r="HK9" s="114"/>
      <c r="HL9" s="114"/>
      <c r="HM9" s="114"/>
      <c r="HN9" s="114"/>
      <c r="HO9" s="114"/>
      <c r="HP9" s="114"/>
      <c r="HQ9" s="114"/>
      <c r="HR9" s="114"/>
      <c r="HS9" s="114"/>
      <c r="HT9" s="114"/>
      <c r="HU9" s="114"/>
      <c r="HV9" s="114"/>
      <c r="HW9" s="114"/>
      <c r="HX9" s="114"/>
      <c r="HY9" s="114"/>
      <c r="HZ9" s="114"/>
      <c r="IA9" s="114"/>
      <c r="IB9" s="114"/>
      <c r="IC9" s="114"/>
      <c r="ID9" s="114"/>
      <c r="IE9" s="114"/>
      <c r="IF9" s="114"/>
      <c r="IG9" s="114"/>
      <c r="IH9" s="114"/>
      <c r="II9" s="114"/>
      <c r="IJ9" s="114"/>
      <c r="IK9" s="114"/>
      <c r="IL9" s="114"/>
      <c r="IM9" s="114"/>
      <c r="IN9" s="114"/>
      <c r="IO9" s="114"/>
      <c r="IP9" s="114"/>
      <c r="IQ9" s="114"/>
      <c r="IR9" s="114"/>
      <c r="IS9" s="114"/>
      <c r="IT9" s="114"/>
      <c r="IU9" s="114"/>
      <c r="IV9" s="114"/>
    </row>
    <row r="10" spans="1:256" ht="41.25" customHeight="1">
      <c r="A10" s="132" t="s">
        <v>128</v>
      </c>
      <c r="B10" s="133">
        <v>118987.9</v>
      </c>
      <c r="C10" s="133"/>
      <c r="D10" s="133">
        <f>F10*100/B10</f>
        <v>92.4992373174079</v>
      </c>
      <c r="E10" s="133">
        <f>L10+P10</f>
        <v>118987.9</v>
      </c>
      <c r="F10" s="133">
        <f>M10+Q10</f>
        <v>110062.9</v>
      </c>
      <c r="G10" s="133">
        <f>F10*100/E10</f>
        <v>92.4992373174079</v>
      </c>
      <c r="H10" s="133"/>
      <c r="I10" s="133">
        <v>0</v>
      </c>
      <c r="J10" s="133"/>
      <c r="K10" s="18"/>
      <c r="L10" s="133"/>
      <c r="M10" s="133"/>
      <c r="N10" s="18"/>
      <c r="O10" s="18"/>
      <c r="P10" s="133">
        <v>118987.9</v>
      </c>
      <c r="Q10" s="133">
        <v>110062.9</v>
      </c>
      <c r="R10" s="133">
        <f aca="true" t="shared" si="0" ref="R10:R17">Q10*100/P10</f>
        <v>92.4992373174079</v>
      </c>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4"/>
      <c r="FN10" s="114"/>
      <c r="FO10" s="114"/>
      <c r="FP10" s="114"/>
      <c r="FQ10" s="114"/>
      <c r="FR10" s="114"/>
      <c r="FS10" s="114"/>
      <c r="FT10" s="114"/>
      <c r="FU10" s="114"/>
      <c r="FV10" s="114"/>
      <c r="FW10" s="114"/>
      <c r="FX10" s="114"/>
      <c r="FY10" s="114"/>
      <c r="FZ10" s="114"/>
      <c r="GA10" s="114"/>
      <c r="GB10" s="114"/>
      <c r="GC10" s="114"/>
      <c r="GD10" s="114"/>
      <c r="GE10" s="114"/>
      <c r="GF10" s="114"/>
      <c r="GG10" s="114"/>
      <c r="GH10" s="114"/>
      <c r="GI10" s="114"/>
      <c r="GJ10" s="114"/>
      <c r="GK10" s="114"/>
      <c r="GL10" s="114"/>
      <c r="GM10" s="114"/>
      <c r="GN10" s="114"/>
      <c r="GO10" s="114"/>
      <c r="GP10" s="114"/>
      <c r="GQ10" s="114"/>
      <c r="GR10" s="114"/>
      <c r="GS10" s="114"/>
      <c r="GT10" s="114"/>
      <c r="GU10" s="114"/>
      <c r="GV10" s="114"/>
      <c r="GW10" s="114"/>
      <c r="GX10" s="114"/>
      <c r="GY10" s="114"/>
      <c r="GZ10" s="114"/>
      <c r="HA10" s="114"/>
      <c r="HB10" s="114"/>
      <c r="HC10" s="114"/>
      <c r="HD10" s="114"/>
      <c r="HE10" s="114"/>
      <c r="HF10" s="114"/>
      <c r="HG10" s="114"/>
      <c r="HH10" s="114"/>
      <c r="HI10" s="114"/>
      <c r="HJ10" s="114"/>
      <c r="HK10" s="114"/>
      <c r="HL10" s="114"/>
      <c r="HM10" s="114"/>
      <c r="HN10" s="114"/>
      <c r="HO10" s="114"/>
      <c r="HP10" s="114"/>
      <c r="HQ10" s="114"/>
      <c r="HR10" s="114"/>
      <c r="HS10" s="114"/>
      <c r="HT10" s="114"/>
      <c r="HU10" s="114"/>
      <c r="HV10" s="114"/>
      <c r="HW10" s="114"/>
      <c r="HX10" s="114"/>
      <c r="HY10" s="114"/>
      <c r="HZ10" s="114"/>
      <c r="IA10" s="114"/>
      <c r="IB10" s="114"/>
      <c r="IC10" s="114"/>
      <c r="ID10" s="114"/>
      <c r="IE10" s="114"/>
      <c r="IF10" s="114"/>
      <c r="IG10" s="114"/>
      <c r="IH10" s="114"/>
      <c r="II10" s="114"/>
      <c r="IJ10" s="114"/>
      <c r="IK10" s="114"/>
      <c r="IL10" s="114"/>
      <c r="IM10" s="114"/>
      <c r="IN10" s="114"/>
      <c r="IO10" s="114"/>
      <c r="IP10" s="114"/>
      <c r="IQ10" s="114"/>
      <c r="IR10" s="114"/>
      <c r="IS10" s="114"/>
      <c r="IT10" s="114"/>
      <c r="IU10" s="114"/>
      <c r="IV10" s="114"/>
    </row>
    <row r="11" spans="1:256" s="425" customFormat="1" ht="53.25" customHeight="1">
      <c r="A11" s="421" t="s">
        <v>129</v>
      </c>
      <c r="B11" s="422">
        <v>36533.8</v>
      </c>
      <c r="C11" s="422"/>
      <c r="D11" s="422">
        <f aca="true" t="shared" si="1" ref="D11:D43">F11*100/B11</f>
        <v>96.87418226409515</v>
      </c>
      <c r="E11" s="422">
        <f aca="true" t="shared" si="2" ref="E11:F43">L11+P11</f>
        <v>36533.8</v>
      </c>
      <c r="F11" s="422">
        <f t="shared" si="2"/>
        <v>35391.82</v>
      </c>
      <c r="G11" s="422">
        <f aca="true" t="shared" si="3" ref="G11:G39">F11*100/E11</f>
        <v>96.87418226409515</v>
      </c>
      <c r="H11" s="422"/>
      <c r="I11" s="422">
        <v>0</v>
      </c>
      <c r="J11" s="422"/>
      <c r="K11" s="423"/>
      <c r="L11" s="422"/>
      <c r="M11" s="422"/>
      <c r="N11" s="423"/>
      <c r="O11" s="423"/>
      <c r="P11" s="422">
        <v>36533.8</v>
      </c>
      <c r="Q11" s="422">
        <v>35391.82</v>
      </c>
      <c r="R11" s="422">
        <f t="shared" si="0"/>
        <v>96.87418226409515</v>
      </c>
      <c r="S11" s="424"/>
      <c r="T11" s="424"/>
      <c r="U11" s="424"/>
      <c r="V11" s="424"/>
      <c r="W11" s="424"/>
      <c r="X11" s="424"/>
      <c r="Y11" s="424"/>
      <c r="Z11" s="424"/>
      <c r="AA11" s="424"/>
      <c r="AB11" s="424"/>
      <c r="AC11" s="424"/>
      <c r="AD11" s="424"/>
      <c r="AE11" s="424"/>
      <c r="AF11" s="424"/>
      <c r="AG11" s="424"/>
      <c r="AH11" s="424"/>
      <c r="AI11" s="424"/>
      <c r="AJ11" s="424"/>
      <c r="AK11" s="424"/>
      <c r="AL11" s="424"/>
      <c r="AM11" s="424"/>
      <c r="AN11" s="424"/>
      <c r="AO11" s="424"/>
      <c r="AP11" s="424"/>
      <c r="AQ11" s="424"/>
      <c r="AR11" s="424"/>
      <c r="AS11" s="424"/>
      <c r="AT11" s="424"/>
      <c r="AU11" s="424"/>
      <c r="AV11" s="424"/>
      <c r="AW11" s="424"/>
      <c r="AX11" s="424"/>
      <c r="AY11" s="424"/>
      <c r="AZ11" s="424"/>
      <c r="BA11" s="424"/>
      <c r="BB11" s="424"/>
      <c r="BC11" s="424"/>
      <c r="BD11" s="424"/>
      <c r="BE11" s="424"/>
      <c r="BF11" s="424"/>
      <c r="BG11" s="424"/>
      <c r="BH11" s="424"/>
      <c r="BI11" s="424"/>
      <c r="BJ11" s="424"/>
      <c r="BK11" s="424"/>
      <c r="BL11" s="424"/>
      <c r="BM11" s="424"/>
      <c r="BN11" s="424"/>
      <c r="BO11" s="424"/>
      <c r="BP11" s="424"/>
      <c r="BQ11" s="424"/>
      <c r="BR11" s="424"/>
      <c r="BS11" s="424"/>
      <c r="BT11" s="424"/>
      <c r="BU11" s="424"/>
      <c r="BV11" s="424"/>
      <c r="BW11" s="424"/>
      <c r="BX11" s="424"/>
      <c r="BY11" s="424"/>
      <c r="BZ11" s="424"/>
      <c r="CA11" s="424"/>
      <c r="CB11" s="424"/>
      <c r="CC11" s="424"/>
      <c r="CD11" s="424"/>
      <c r="CE11" s="424"/>
      <c r="CF11" s="424"/>
      <c r="CG11" s="424"/>
      <c r="CH11" s="424"/>
      <c r="CI11" s="424"/>
      <c r="CJ11" s="424"/>
      <c r="CK11" s="424"/>
      <c r="CL11" s="424"/>
      <c r="CM11" s="424"/>
      <c r="CN11" s="424"/>
      <c r="CO11" s="424"/>
      <c r="CP11" s="424"/>
      <c r="CQ11" s="424"/>
      <c r="CR11" s="424"/>
      <c r="CS11" s="424"/>
      <c r="CT11" s="424"/>
      <c r="CU11" s="424"/>
      <c r="CV11" s="424"/>
      <c r="CW11" s="424"/>
      <c r="CX11" s="424"/>
      <c r="CY11" s="424"/>
      <c r="CZ11" s="424"/>
      <c r="DA11" s="424"/>
      <c r="DB11" s="424"/>
      <c r="DC11" s="424"/>
      <c r="DD11" s="424"/>
      <c r="DE11" s="424"/>
      <c r="DF11" s="424"/>
      <c r="DG11" s="424"/>
      <c r="DH11" s="424"/>
      <c r="DI11" s="424"/>
      <c r="DJ11" s="424"/>
      <c r="DK11" s="424"/>
      <c r="DL11" s="424"/>
      <c r="DM11" s="424"/>
      <c r="DN11" s="424"/>
      <c r="DO11" s="424"/>
      <c r="DP11" s="424"/>
      <c r="DQ11" s="424"/>
      <c r="DR11" s="424"/>
      <c r="DS11" s="424"/>
      <c r="DT11" s="424"/>
      <c r="DU11" s="424"/>
      <c r="DV11" s="424"/>
      <c r="DW11" s="424"/>
      <c r="DX11" s="424"/>
      <c r="DY11" s="424"/>
      <c r="DZ11" s="424"/>
      <c r="EA11" s="424"/>
      <c r="EB11" s="424"/>
      <c r="EC11" s="424"/>
      <c r="ED11" s="424"/>
      <c r="EE11" s="424"/>
      <c r="EF11" s="424"/>
      <c r="EG11" s="424"/>
      <c r="EH11" s="424"/>
      <c r="EI11" s="424"/>
      <c r="EJ11" s="424"/>
      <c r="EK11" s="424"/>
      <c r="EL11" s="424"/>
      <c r="EM11" s="424"/>
      <c r="EN11" s="424"/>
      <c r="EO11" s="424"/>
      <c r="EP11" s="424"/>
      <c r="EQ11" s="424"/>
      <c r="ER11" s="424"/>
      <c r="ES11" s="424"/>
      <c r="ET11" s="424"/>
      <c r="EU11" s="424"/>
      <c r="EV11" s="424"/>
      <c r="EW11" s="424"/>
      <c r="EX11" s="424"/>
      <c r="EY11" s="424"/>
      <c r="EZ11" s="424"/>
      <c r="FA11" s="424"/>
      <c r="FB11" s="424"/>
      <c r="FC11" s="424"/>
      <c r="FD11" s="424"/>
      <c r="FE11" s="424"/>
      <c r="FF11" s="424"/>
      <c r="FG11" s="424"/>
      <c r="FH11" s="424"/>
      <c r="FI11" s="424"/>
      <c r="FJ11" s="424"/>
      <c r="FK11" s="424"/>
      <c r="FL11" s="424"/>
      <c r="FM11" s="424"/>
      <c r="FN11" s="424"/>
      <c r="FO11" s="424"/>
      <c r="FP11" s="424"/>
      <c r="FQ11" s="424"/>
      <c r="FR11" s="424"/>
      <c r="FS11" s="424"/>
      <c r="FT11" s="424"/>
      <c r="FU11" s="424"/>
      <c r="FV11" s="424"/>
      <c r="FW11" s="424"/>
      <c r="FX11" s="424"/>
      <c r="FY11" s="424"/>
      <c r="FZ11" s="424"/>
      <c r="GA11" s="424"/>
      <c r="GB11" s="424"/>
      <c r="GC11" s="424"/>
      <c r="GD11" s="424"/>
      <c r="GE11" s="424"/>
      <c r="GF11" s="424"/>
      <c r="GG11" s="424"/>
      <c r="GH11" s="424"/>
      <c r="GI11" s="424"/>
      <c r="GJ11" s="424"/>
      <c r="GK11" s="424"/>
      <c r="GL11" s="424"/>
      <c r="GM11" s="424"/>
      <c r="GN11" s="424"/>
      <c r="GO11" s="424"/>
      <c r="GP11" s="424"/>
      <c r="GQ11" s="424"/>
      <c r="GR11" s="424"/>
      <c r="GS11" s="424"/>
      <c r="GT11" s="424"/>
      <c r="GU11" s="424"/>
      <c r="GV11" s="424"/>
      <c r="GW11" s="424"/>
      <c r="GX11" s="424"/>
      <c r="GY11" s="424"/>
      <c r="GZ11" s="424"/>
      <c r="HA11" s="424"/>
      <c r="HB11" s="424"/>
      <c r="HC11" s="424"/>
      <c r="HD11" s="424"/>
      <c r="HE11" s="424"/>
      <c r="HF11" s="424"/>
      <c r="HG11" s="424"/>
      <c r="HH11" s="424"/>
      <c r="HI11" s="424"/>
      <c r="HJ11" s="424"/>
      <c r="HK11" s="424"/>
      <c r="HL11" s="424"/>
      <c r="HM11" s="424"/>
      <c r="HN11" s="424"/>
      <c r="HO11" s="424"/>
      <c r="HP11" s="424"/>
      <c r="HQ11" s="424"/>
      <c r="HR11" s="424"/>
      <c r="HS11" s="424"/>
      <c r="HT11" s="424"/>
      <c r="HU11" s="424"/>
      <c r="HV11" s="424"/>
      <c r="HW11" s="424"/>
      <c r="HX11" s="424"/>
      <c r="HY11" s="424"/>
      <c r="HZ11" s="424"/>
      <c r="IA11" s="424"/>
      <c r="IB11" s="424"/>
      <c r="IC11" s="424"/>
      <c r="ID11" s="424"/>
      <c r="IE11" s="424"/>
      <c r="IF11" s="424"/>
      <c r="IG11" s="424"/>
      <c r="IH11" s="424"/>
      <c r="II11" s="424"/>
      <c r="IJ11" s="424"/>
      <c r="IK11" s="424"/>
      <c r="IL11" s="424"/>
      <c r="IM11" s="424"/>
      <c r="IN11" s="424"/>
      <c r="IO11" s="424"/>
      <c r="IP11" s="424"/>
      <c r="IQ11" s="424"/>
      <c r="IR11" s="424"/>
      <c r="IS11" s="424"/>
      <c r="IT11" s="424"/>
      <c r="IU11" s="424"/>
      <c r="IV11" s="424"/>
    </row>
    <row r="12" spans="1:256" ht="43.5" customHeight="1">
      <c r="A12" s="132" t="s">
        <v>130</v>
      </c>
      <c r="B12" s="133">
        <v>23028.7</v>
      </c>
      <c r="C12" s="133"/>
      <c r="D12" s="133">
        <f t="shared" si="1"/>
        <v>90.11190384172792</v>
      </c>
      <c r="E12" s="133">
        <f t="shared" si="2"/>
        <v>23028.7</v>
      </c>
      <c r="F12" s="133">
        <f t="shared" si="2"/>
        <v>20751.6</v>
      </c>
      <c r="G12" s="133">
        <f t="shared" si="3"/>
        <v>90.11190384172792</v>
      </c>
      <c r="H12" s="133"/>
      <c r="I12" s="133">
        <v>0</v>
      </c>
      <c r="J12" s="133"/>
      <c r="K12" s="18"/>
      <c r="L12" s="133"/>
      <c r="M12" s="133"/>
      <c r="N12" s="18"/>
      <c r="O12" s="18"/>
      <c r="P12" s="133">
        <v>23028.7</v>
      </c>
      <c r="Q12" s="133">
        <v>20751.6</v>
      </c>
      <c r="R12" s="133">
        <f t="shared" si="0"/>
        <v>90.11190384172792</v>
      </c>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4"/>
      <c r="CN12" s="114"/>
      <c r="CO12" s="114"/>
      <c r="CP12" s="114"/>
      <c r="CQ12" s="114"/>
      <c r="CR12" s="114"/>
      <c r="CS12" s="114"/>
      <c r="CT12" s="114"/>
      <c r="CU12" s="114"/>
      <c r="CV12" s="114"/>
      <c r="CW12" s="114"/>
      <c r="CX12" s="114"/>
      <c r="CY12" s="114"/>
      <c r="CZ12" s="114"/>
      <c r="DA12" s="114"/>
      <c r="DB12" s="114"/>
      <c r="DC12" s="114"/>
      <c r="DD12" s="114"/>
      <c r="DE12" s="114"/>
      <c r="DF12" s="114"/>
      <c r="DG12" s="114"/>
      <c r="DH12" s="114"/>
      <c r="DI12" s="114"/>
      <c r="DJ12" s="114"/>
      <c r="DK12" s="114"/>
      <c r="DL12" s="114"/>
      <c r="DM12" s="114"/>
      <c r="DN12" s="114"/>
      <c r="DO12" s="114"/>
      <c r="DP12" s="114"/>
      <c r="DQ12" s="114"/>
      <c r="DR12" s="114"/>
      <c r="DS12" s="114"/>
      <c r="DT12" s="114"/>
      <c r="DU12" s="114"/>
      <c r="DV12" s="114"/>
      <c r="DW12" s="114"/>
      <c r="DX12" s="114"/>
      <c r="DY12" s="114"/>
      <c r="DZ12" s="114"/>
      <c r="EA12" s="114"/>
      <c r="EB12" s="114"/>
      <c r="EC12" s="114"/>
      <c r="ED12" s="114"/>
      <c r="EE12" s="114"/>
      <c r="EF12" s="114"/>
      <c r="EG12" s="114"/>
      <c r="EH12" s="114"/>
      <c r="EI12" s="114"/>
      <c r="EJ12" s="114"/>
      <c r="EK12" s="114"/>
      <c r="EL12" s="114"/>
      <c r="EM12" s="114"/>
      <c r="EN12" s="114"/>
      <c r="EO12" s="114"/>
      <c r="EP12" s="114"/>
      <c r="EQ12" s="114"/>
      <c r="ER12" s="114"/>
      <c r="ES12" s="114"/>
      <c r="ET12" s="114"/>
      <c r="EU12" s="114"/>
      <c r="EV12" s="114"/>
      <c r="EW12" s="114"/>
      <c r="EX12" s="114"/>
      <c r="EY12" s="114"/>
      <c r="EZ12" s="114"/>
      <c r="FA12" s="114"/>
      <c r="FB12" s="114"/>
      <c r="FC12" s="114"/>
      <c r="FD12" s="114"/>
      <c r="FE12" s="114"/>
      <c r="FF12" s="114"/>
      <c r="FG12" s="114"/>
      <c r="FH12" s="114"/>
      <c r="FI12" s="114"/>
      <c r="FJ12" s="114"/>
      <c r="FK12" s="114"/>
      <c r="FL12" s="114"/>
      <c r="FM12" s="114"/>
      <c r="FN12" s="114"/>
      <c r="FO12" s="114"/>
      <c r="FP12" s="114"/>
      <c r="FQ12" s="114"/>
      <c r="FR12" s="114"/>
      <c r="FS12" s="114"/>
      <c r="FT12" s="114"/>
      <c r="FU12" s="114"/>
      <c r="FV12" s="114"/>
      <c r="FW12" s="114"/>
      <c r="FX12" s="114"/>
      <c r="FY12" s="114"/>
      <c r="FZ12" s="114"/>
      <c r="GA12" s="114"/>
      <c r="GB12" s="114"/>
      <c r="GC12" s="114"/>
      <c r="GD12" s="114"/>
      <c r="GE12" s="114"/>
      <c r="GF12" s="114"/>
      <c r="GG12" s="114"/>
      <c r="GH12" s="114"/>
      <c r="GI12" s="114"/>
      <c r="GJ12" s="114"/>
      <c r="GK12" s="114"/>
      <c r="GL12" s="114"/>
      <c r="GM12" s="114"/>
      <c r="GN12" s="114"/>
      <c r="GO12" s="114"/>
      <c r="GP12" s="114"/>
      <c r="GQ12" s="114"/>
      <c r="GR12" s="114"/>
      <c r="GS12" s="114"/>
      <c r="GT12" s="114"/>
      <c r="GU12" s="114"/>
      <c r="GV12" s="114"/>
      <c r="GW12" s="114"/>
      <c r="GX12" s="114"/>
      <c r="GY12" s="114"/>
      <c r="GZ12" s="114"/>
      <c r="HA12" s="114"/>
      <c r="HB12" s="114"/>
      <c r="HC12" s="114"/>
      <c r="HD12" s="114"/>
      <c r="HE12" s="114"/>
      <c r="HF12" s="114"/>
      <c r="HG12" s="114"/>
      <c r="HH12" s="114"/>
      <c r="HI12" s="114"/>
      <c r="HJ12" s="114"/>
      <c r="HK12" s="114"/>
      <c r="HL12" s="114"/>
      <c r="HM12" s="114"/>
      <c r="HN12" s="114"/>
      <c r="HO12" s="114"/>
      <c r="HP12" s="114"/>
      <c r="HQ12" s="114"/>
      <c r="HR12" s="114"/>
      <c r="HS12" s="114"/>
      <c r="HT12" s="114"/>
      <c r="HU12" s="114"/>
      <c r="HV12" s="114"/>
      <c r="HW12" s="114"/>
      <c r="HX12" s="114"/>
      <c r="HY12" s="114"/>
      <c r="HZ12" s="114"/>
      <c r="IA12" s="114"/>
      <c r="IB12" s="114"/>
      <c r="IC12" s="114"/>
      <c r="ID12" s="114"/>
      <c r="IE12" s="114"/>
      <c r="IF12" s="114"/>
      <c r="IG12" s="114"/>
      <c r="IH12" s="114"/>
      <c r="II12" s="114"/>
      <c r="IJ12" s="114"/>
      <c r="IK12" s="114"/>
      <c r="IL12" s="114"/>
      <c r="IM12" s="114"/>
      <c r="IN12" s="114"/>
      <c r="IO12" s="114"/>
      <c r="IP12" s="114"/>
      <c r="IQ12" s="114"/>
      <c r="IR12" s="114"/>
      <c r="IS12" s="114"/>
      <c r="IT12" s="114"/>
      <c r="IU12" s="114"/>
      <c r="IV12" s="114"/>
    </row>
    <row r="13" spans="1:256" ht="54" customHeight="1">
      <c r="A13" s="132" t="s">
        <v>131</v>
      </c>
      <c r="B13" s="134">
        <f>P13</f>
        <v>11125.9</v>
      </c>
      <c r="C13" s="133"/>
      <c r="D13" s="133">
        <f t="shared" si="1"/>
        <v>100</v>
      </c>
      <c r="E13" s="133">
        <f t="shared" si="2"/>
        <v>11125.9</v>
      </c>
      <c r="F13" s="133">
        <f t="shared" si="2"/>
        <v>11125.9</v>
      </c>
      <c r="G13" s="133">
        <f t="shared" si="3"/>
        <v>100</v>
      </c>
      <c r="H13" s="133"/>
      <c r="I13" s="133">
        <v>0</v>
      </c>
      <c r="J13" s="133"/>
      <c r="K13" s="18"/>
      <c r="L13" s="133"/>
      <c r="M13" s="133"/>
      <c r="N13" s="18"/>
      <c r="O13" s="18"/>
      <c r="P13" s="133">
        <v>11125.9</v>
      </c>
      <c r="Q13" s="133">
        <v>11125.9</v>
      </c>
      <c r="R13" s="133">
        <f t="shared" si="0"/>
        <v>100</v>
      </c>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c r="BI13" s="114"/>
      <c r="BJ13" s="114"/>
      <c r="BK13" s="114"/>
      <c r="BL13" s="114"/>
      <c r="BM13" s="114"/>
      <c r="BN13" s="114"/>
      <c r="BO13" s="114"/>
      <c r="BP13" s="114"/>
      <c r="BQ13" s="114"/>
      <c r="BR13" s="114"/>
      <c r="BS13" s="114"/>
      <c r="BT13" s="114"/>
      <c r="BU13" s="114"/>
      <c r="BV13" s="114"/>
      <c r="BW13" s="114"/>
      <c r="BX13" s="114"/>
      <c r="BY13" s="114"/>
      <c r="BZ13" s="114"/>
      <c r="CA13" s="114"/>
      <c r="CB13" s="114"/>
      <c r="CC13" s="114"/>
      <c r="CD13" s="114"/>
      <c r="CE13" s="114"/>
      <c r="CF13" s="114"/>
      <c r="CG13" s="114"/>
      <c r="CH13" s="114"/>
      <c r="CI13" s="114"/>
      <c r="CJ13" s="114"/>
      <c r="CK13" s="114"/>
      <c r="CL13" s="114"/>
      <c r="CM13" s="114"/>
      <c r="CN13" s="114"/>
      <c r="CO13" s="114"/>
      <c r="CP13" s="114"/>
      <c r="CQ13" s="114"/>
      <c r="CR13" s="114"/>
      <c r="CS13" s="114"/>
      <c r="CT13" s="114"/>
      <c r="CU13" s="114"/>
      <c r="CV13" s="114"/>
      <c r="CW13" s="114"/>
      <c r="CX13" s="114"/>
      <c r="CY13" s="114"/>
      <c r="CZ13" s="114"/>
      <c r="DA13" s="114"/>
      <c r="DB13" s="114"/>
      <c r="DC13" s="114"/>
      <c r="DD13" s="114"/>
      <c r="DE13" s="114"/>
      <c r="DF13" s="114"/>
      <c r="DG13" s="114"/>
      <c r="DH13" s="114"/>
      <c r="DI13" s="114"/>
      <c r="DJ13" s="114"/>
      <c r="DK13" s="114"/>
      <c r="DL13" s="114"/>
      <c r="DM13" s="114"/>
      <c r="DN13" s="114"/>
      <c r="DO13" s="114"/>
      <c r="DP13" s="114"/>
      <c r="DQ13" s="114"/>
      <c r="DR13" s="114"/>
      <c r="DS13" s="114"/>
      <c r="DT13" s="114"/>
      <c r="DU13" s="114"/>
      <c r="DV13" s="114"/>
      <c r="DW13" s="114"/>
      <c r="DX13" s="114"/>
      <c r="DY13" s="114"/>
      <c r="DZ13" s="114"/>
      <c r="EA13" s="114"/>
      <c r="EB13" s="114"/>
      <c r="EC13" s="114"/>
      <c r="ED13" s="114"/>
      <c r="EE13" s="114"/>
      <c r="EF13" s="114"/>
      <c r="EG13" s="114"/>
      <c r="EH13" s="114"/>
      <c r="EI13" s="114"/>
      <c r="EJ13" s="114"/>
      <c r="EK13" s="114"/>
      <c r="EL13" s="114"/>
      <c r="EM13" s="114"/>
      <c r="EN13" s="114"/>
      <c r="EO13" s="114"/>
      <c r="EP13" s="114"/>
      <c r="EQ13" s="114"/>
      <c r="ER13" s="114"/>
      <c r="ES13" s="114"/>
      <c r="ET13" s="114"/>
      <c r="EU13" s="114"/>
      <c r="EV13" s="114"/>
      <c r="EW13" s="114"/>
      <c r="EX13" s="114"/>
      <c r="EY13" s="114"/>
      <c r="EZ13" s="114"/>
      <c r="FA13" s="114"/>
      <c r="FB13" s="114"/>
      <c r="FC13" s="114"/>
      <c r="FD13" s="114"/>
      <c r="FE13" s="114"/>
      <c r="FF13" s="114"/>
      <c r="FG13" s="114"/>
      <c r="FH13" s="114"/>
      <c r="FI13" s="114"/>
      <c r="FJ13" s="114"/>
      <c r="FK13" s="114"/>
      <c r="FL13" s="114"/>
      <c r="FM13" s="114"/>
      <c r="FN13" s="114"/>
      <c r="FO13" s="114"/>
      <c r="FP13" s="114"/>
      <c r="FQ13" s="114"/>
      <c r="FR13" s="114"/>
      <c r="FS13" s="114"/>
      <c r="FT13" s="114"/>
      <c r="FU13" s="114"/>
      <c r="FV13" s="114"/>
      <c r="FW13" s="114"/>
      <c r="FX13" s="114"/>
      <c r="FY13" s="114"/>
      <c r="FZ13" s="114"/>
      <c r="GA13" s="114"/>
      <c r="GB13" s="114"/>
      <c r="GC13" s="114"/>
      <c r="GD13" s="114"/>
      <c r="GE13" s="114"/>
      <c r="GF13" s="114"/>
      <c r="GG13" s="114"/>
      <c r="GH13" s="114"/>
      <c r="GI13" s="114"/>
      <c r="GJ13" s="114"/>
      <c r="GK13" s="114"/>
      <c r="GL13" s="114"/>
      <c r="GM13" s="114"/>
      <c r="GN13" s="114"/>
      <c r="GO13" s="114"/>
      <c r="GP13" s="114"/>
      <c r="GQ13" s="114"/>
      <c r="GR13" s="114"/>
      <c r="GS13" s="114"/>
      <c r="GT13" s="114"/>
      <c r="GU13" s="114"/>
      <c r="GV13" s="114"/>
      <c r="GW13" s="114"/>
      <c r="GX13" s="114"/>
      <c r="GY13" s="114"/>
      <c r="GZ13" s="114"/>
      <c r="HA13" s="114"/>
      <c r="HB13" s="114"/>
      <c r="HC13" s="114"/>
      <c r="HD13" s="114"/>
      <c r="HE13" s="114"/>
      <c r="HF13" s="114"/>
      <c r="HG13" s="114"/>
      <c r="HH13" s="114"/>
      <c r="HI13" s="114"/>
      <c r="HJ13" s="114"/>
      <c r="HK13" s="114"/>
      <c r="HL13" s="114"/>
      <c r="HM13" s="114"/>
      <c r="HN13" s="114"/>
      <c r="HO13" s="114"/>
      <c r="HP13" s="114"/>
      <c r="HQ13" s="114"/>
      <c r="HR13" s="114"/>
      <c r="HS13" s="114"/>
      <c r="HT13" s="114"/>
      <c r="HU13" s="114"/>
      <c r="HV13" s="114"/>
      <c r="HW13" s="114"/>
      <c r="HX13" s="114"/>
      <c r="HY13" s="114"/>
      <c r="HZ13" s="114"/>
      <c r="IA13" s="114"/>
      <c r="IB13" s="114"/>
      <c r="IC13" s="114"/>
      <c r="ID13" s="114"/>
      <c r="IE13" s="114"/>
      <c r="IF13" s="114"/>
      <c r="IG13" s="114"/>
      <c r="IH13" s="114"/>
      <c r="II13" s="114"/>
      <c r="IJ13" s="114"/>
      <c r="IK13" s="114"/>
      <c r="IL13" s="114"/>
      <c r="IM13" s="114"/>
      <c r="IN13" s="114"/>
      <c r="IO13" s="114"/>
      <c r="IP13" s="114"/>
      <c r="IQ13" s="114"/>
      <c r="IR13" s="114"/>
      <c r="IS13" s="114"/>
      <c r="IT13" s="114"/>
      <c r="IU13" s="114"/>
      <c r="IV13" s="114"/>
    </row>
    <row r="14" spans="1:256" ht="27.75" customHeight="1">
      <c r="A14" s="135" t="s">
        <v>132</v>
      </c>
      <c r="B14" s="133">
        <v>3628.4</v>
      </c>
      <c r="C14" s="133"/>
      <c r="D14" s="133">
        <f t="shared" si="1"/>
        <v>100</v>
      </c>
      <c r="E14" s="133">
        <f t="shared" si="2"/>
        <v>3628.4</v>
      </c>
      <c r="F14" s="133">
        <f t="shared" si="2"/>
        <v>3628.4</v>
      </c>
      <c r="G14" s="133">
        <f t="shared" si="3"/>
        <v>100</v>
      </c>
      <c r="H14" s="133"/>
      <c r="I14" s="133">
        <v>0</v>
      </c>
      <c r="J14" s="133"/>
      <c r="K14" s="18"/>
      <c r="L14" s="133"/>
      <c r="M14" s="133"/>
      <c r="N14" s="18"/>
      <c r="O14" s="18"/>
      <c r="P14" s="133">
        <v>3628.4</v>
      </c>
      <c r="Q14" s="133">
        <v>3628.4</v>
      </c>
      <c r="R14" s="133">
        <f t="shared" si="0"/>
        <v>100</v>
      </c>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14"/>
      <c r="BH14" s="114"/>
      <c r="BI14" s="114"/>
      <c r="BJ14" s="114"/>
      <c r="BK14" s="114"/>
      <c r="BL14" s="114"/>
      <c r="BM14" s="114"/>
      <c r="BN14" s="114"/>
      <c r="BO14" s="114"/>
      <c r="BP14" s="114"/>
      <c r="BQ14" s="114"/>
      <c r="BR14" s="114"/>
      <c r="BS14" s="114"/>
      <c r="BT14" s="114"/>
      <c r="BU14" s="114"/>
      <c r="BV14" s="114"/>
      <c r="BW14" s="114"/>
      <c r="BX14" s="114"/>
      <c r="BY14" s="114"/>
      <c r="BZ14" s="114"/>
      <c r="CA14" s="114"/>
      <c r="CB14" s="114"/>
      <c r="CC14" s="114"/>
      <c r="CD14" s="114"/>
      <c r="CE14" s="114"/>
      <c r="CF14" s="114"/>
      <c r="CG14" s="114"/>
      <c r="CH14" s="114"/>
      <c r="CI14" s="114"/>
      <c r="CJ14" s="114"/>
      <c r="CK14" s="114"/>
      <c r="CL14" s="114"/>
      <c r="CM14" s="114"/>
      <c r="CN14" s="114"/>
      <c r="CO14" s="114"/>
      <c r="CP14" s="114"/>
      <c r="CQ14" s="114"/>
      <c r="CR14" s="114"/>
      <c r="CS14" s="114"/>
      <c r="CT14" s="114"/>
      <c r="CU14" s="114"/>
      <c r="CV14" s="114"/>
      <c r="CW14" s="114"/>
      <c r="CX14" s="114"/>
      <c r="CY14" s="114"/>
      <c r="CZ14" s="114"/>
      <c r="DA14" s="114"/>
      <c r="DB14" s="114"/>
      <c r="DC14" s="114"/>
      <c r="DD14" s="114"/>
      <c r="DE14" s="114"/>
      <c r="DF14" s="114"/>
      <c r="DG14" s="114"/>
      <c r="DH14" s="114"/>
      <c r="DI14" s="114"/>
      <c r="DJ14" s="114"/>
      <c r="DK14" s="114"/>
      <c r="DL14" s="114"/>
      <c r="DM14" s="114"/>
      <c r="DN14" s="114"/>
      <c r="DO14" s="114"/>
      <c r="DP14" s="114"/>
      <c r="DQ14" s="114"/>
      <c r="DR14" s="114"/>
      <c r="DS14" s="114"/>
      <c r="DT14" s="114"/>
      <c r="DU14" s="114"/>
      <c r="DV14" s="114"/>
      <c r="DW14" s="114"/>
      <c r="DX14" s="114"/>
      <c r="DY14" s="114"/>
      <c r="DZ14" s="114"/>
      <c r="EA14" s="114"/>
      <c r="EB14" s="114"/>
      <c r="EC14" s="114"/>
      <c r="ED14" s="114"/>
      <c r="EE14" s="114"/>
      <c r="EF14" s="114"/>
      <c r="EG14" s="114"/>
      <c r="EH14" s="114"/>
      <c r="EI14" s="114"/>
      <c r="EJ14" s="114"/>
      <c r="EK14" s="114"/>
      <c r="EL14" s="114"/>
      <c r="EM14" s="114"/>
      <c r="EN14" s="114"/>
      <c r="EO14" s="114"/>
      <c r="EP14" s="114"/>
      <c r="EQ14" s="114"/>
      <c r="ER14" s="114"/>
      <c r="ES14" s="114"/>
      <c r="ET14" s="114"/>
      <c r="EU14" s="114"/>
      <c r="EV14" s="114"/>
      <c r="EW14" s="114"/>
      <c r="EX14" s="114"/>
      <c r="EY14" s="114"/>
      <c r="EZ14" s="114"/>
      <c r="FA14" s="114"/>
      <c r="FB14" s="114"/>
      <c r="FC14" s="114"/>
      <c r="FD14" s="114"/>
      <c r="FE14" s="114"/>
      <c r="FF14" s="114"/>
      <c r="FG14" s="114"/>
      <c r="FH14" s="114"/>
      <c r="FI14" s="114"/>
      <c r="FJ14" s="114"/>
      <c r="FK14" s="114"/>
      <c r="FL14" s="114"/>
      <c r="FM14" s="114"/>
      <c r="FN14" s="114"/>
      <c r="FO14" s="114"/>
      <c r="FP14" s="114"/>
      <c r="FQ14" s="114"/>
      <c r="FR14" s="114"/>
      <c r="FS14" s="114"/>
      <c r="FT14" s="114"/>
      <c r="FU14" s="114"/>
      <c r="FV14" s="114"/>
      <c r="FW14" s="114"/>
      <c r="FX14" s="114"/>
      <c r="FY14" s="114"/>
      <c r="FZ14" s="114"/>
      <c r="GA14" s="114"/>
      <c r="GB14" s="114"/>
      <c r="GC14" s="114"/>
      <c r="GD14" s="114"/>
      <c r="GE14" s="114"/>
      <c r="GF14" s="114"/>
      <c r="GG14" s="114"/>
      <c r="GH14" s="114"/>
      <c r="GI14" s="114"/>
      <c r="GJ14" s="114"/>
      <c r="GK14" s="114"/>
      <c r="GL14" s="114"/>
      <c r="GM14" s="114"/>
      <c r="GN14" s="114"/>
      <c r="GO14" s="114"/>
      <c r="GP14" s="114"/>
      <c r="GQ14" s="114"/>
      <c r="GR14" s="114"/>
      <c r="GS14" s="114"/>
      <c r="GT14" s="114"/>
      <c r="GU14" s="114"/>
      <c r="GV14" s="114"/>
      <c r="GW14" s="114"/>
      <c r="GX14" s="114"/>
      <c r="GY14" s="114"/>
      <c r="GZ14" s="114"/>
      <c r="HA14" s="114"/>
      <c r="HB14" s="114"/>
      <c r="HC14" s="114"/>
      <c r="HD14" s="114"/>
      <c r="HE14" s="114"/>
      <c r="HF14" s="114"/>
      <c r="HG14" s="114"/>
      <c r="HH14" s="114"/>
      <c r="HI14" s="114"/>
      <c r="HJ14" s="114"/>
      <c r="HK14" s="114"/>
      <c r="HL14" s="114"/>
      <c r="HM14" s="114"/>
      <c r="HN14" s="114"/>
      <c r="HO14" s="114"/>
      <c r="HP14" s="114"/>
      <c r="HQ14" s="114"/>
      <c r="HR14" s="114"/>
      <c r="HS14" s="114"/>
      <c r="HT14" s="114"/>
      <c r="HU14" s="114"/>
      <c r="HV14" s="114"/>
      <c r="HW14" s="114"/>
      <c r="HX14" s="114"/>
      <c r="HY14" s="114"/>
      <c r="HZ14" s="114"/>
      <c r="IA14" s="114"/>
      <c r="IB14" s="114"/>
      <c r="IC14" s="114"/>
      <c r="ID14" s="114"/>
      <c r="IE14" s="114"/>
      <c r="IF14" s="114"/>
      <c r="IG14" s="114"/>
      <c r="IH14" s="114"/>
      <c r="II14" s="114"/>
      <c r="IJ14" s="114"/>
      <c r="IK14" s="114"/>
      <c r="IL14" s="114"/>
      <c r="IM14" s="114"/>
      <c r="IN14" s="114"/>
      <c r="IO14" s="114"/>
      <c r="IP14" s="114"/>
      <c r="IQ14" s="114"/>
      <c r="IR14" s="114"/>
      <c r="IS14" s="114"/>
      <c r="IT14" s="114"/>
      <c r="IU14" s="114"/>
      <c r="IV14" s="114"/>
    </row>
    <row r="15" spans="1:256" s="425" customFormat="1" ht="27" customHeight="1">
      <c r="A15" s="426" t="s">
        <v>133</v>
      </c>
      <c r="B15" s="422">
        <f>P15</f>
        <v>26763.8</v>
      </c>
      <c r="C15" s="422"/>
      <c r="D15" s="422">
        <f t="shared" si="1"/>
        <v>88.78892384489497</v>
      </c>
      <c r="E15" s="422">
        <f t="shared" si="2"/>
        <v>26763.8</v>
      </c>
      <c r="F15" s="422">
        <f t="shared" si="2"/>
        <v>23763.29</v>
      </c>
      <c r="G15" s="422">
        <f t="shared" si="3"/>
        <v>88.78892384489497</v>
      </c>
      <c r="H15" s="422"/>
      <c r="I15" s="422">
        <v>0</v>
      </c>
      <c r="J15" s="422"/>
      <c r="K15" s="423"/>
      <c r="L15" s="422"/>
      <c r="M15" s="422"/>
      <c r="N15" s="423"/>
      <c r="O15" s="423"/>
      <c r="P15" s="422">
        <v>26763.8</v>
      </c>
      <c r="Q15" s="422">
        <v>23763.29</v>
      </c>
      <c r="R15" s="422">
        <f t="shared" si="0"/>
        <v>88.78892384489497</v>
      </c>
      <c r="S15" s="424"/>
      <c r="T15" s="424"/>
      <c r="U15" s="424"/>
      <c r="V15" s="424"/>
      <c r="W15" s="424"/>
      <c r="X15" s="424"/>
      <c r="Y15" s="424"/>
      <c r="Z15" s="424"/>
      <c r="AA15" s="424"/>
      <c r="AB15" s="424"/>
      <c r="AC15" s="424"/>
      <c r="AD15" s="424"/>
      <c r="AE15" s="424"/>
      <c r="AF15" s="424"/>
      <c r="AG15" s="424"/>
      <c r="AH15" s="424"/>
      <c r="AI15" s="424"/>
      <c r="AJ15" s="424"/>
      <c r="AK15" s="424"/>
      <c r="AL15" s="424"/>
      <c r="AM15" s="424"/>
      <c r="AN15" s="424"/>
      <c r="AO15" s="424"/>
      <c r="AP15" s="424"/>
      <c r="AQ15" s="424"/>
      <c r="AR15" s="424"/>
      <c r="AS15" s="424"/>
      <c r="AT15" s="424"/>
      <c r="AU15" s="424"/>
      <c r="AV15" s="424"/>
      <c r="AW15" s="424"/>
      <c r="AX15" s="424"/>
      <c r="AY15" s="424"/>
      <c r="AZ15" s="424"/>
      <c r="BA15" s="424"/>
      <c r="BB15" s="424"/>
      <c r="BC15" s="424"/>
      <c r="BD15" s="424"/>
      <c r="BE15" s="424"/>
      <c r="BF15" s="424"/>
      <c r="BG15" s="424"/>
      <c r="BH15" s="424"/>
      <c r="BI15" s="424"/>
      <c r="BJ15" s="424"/>
      <c r="BK15" s="424"/>
      <c r="BL15" s="424"/>
      <c r="BM15" s="424"/>
      <c r="BN15" s="424"/>
      <c r="BO15" s="424"/>
      <c r="BP15" s="424"/>
      <c r="BQ15" s="424"/>
      <c r="BR15" s="424"/>
      <c r="BS15" s="424"/>
      <c r="BT15" s="424"/>
      <c r="BU15" s="424"/>
      <c r="BV15" s="424"/>
      <c r="BW15" s="424"/>
      <c r="BX15" s="424"/>
      <c r="BY15" s="424"/>
      <c r="BZ15" s="424"/>
      <c r="CA15" s="424"/>
      <c r="CB15" s="424"/>
      <c r="CC15" s="424"/>
      <c r="CD15" s="424"/>
      <c r="CE15" s="424"/>
      <c r="CF15" s="424"/>
      <c r="CG15" s="424"/>
      <c r="CH15" s="424"/>
      <c r="CI15" s="424"/>
      <c r="CJ15" s="424"/>
      <c r="CK15" s="424"/>
      <c r="CL15" s="424"/>
      <c r="CM15" s="424"/>
      <c r="CN15" s="424"/>
      <c r="CO15" s="424"/>
      <c r="CP15" s="424"/>
      <c r="CQ15" s="424"/>
      <c r="CR15" s="424"/>
      <c r="CS15" s="424"/>
      <c r="CT15" s="424"/>
      <c r="CU15" s="424"/>
      <c r="CV15" s="424"/>
      <c r="CW15" s="424"/>
      <c r="CX15" s="424"/>
      <c r="CY15" s="424"/>
      <c r="CZ15" s="424"/>
      <c r="DA15" s="424"/>
      <c r="DB15" s="424"/>
      <c r="DC15" s="424"/>
      <c r="DD15" s="424"/>
      <c r="DE15" s="424"/>
      <c r="DF15" s="424"/>
      <c r="DG15" s="424"/>
      <c r="DH15" s="424"/>
      <c r="DI15" s="424"/>
      <c r="DJ15" s="424"/>
      <c r="DK15" s="424"/>
      <c r="DL15" s="424"/>
      <c r="DM15" s="424"/>
      <c r="DN15" s="424"/>
      <c r="DO15" s="424"/>
      <c r="DP15" s="424"/>
      <c r="DQ15" s="424"/>
      <c r="DR15" s="424"/>
      <c r="DS15" s="424"/>
      <c r="DT15" s="424"/>
      <c r="DU15" s="424"/>
      <c r="DV15" s="424"/>
      <c r="DW15" s="424"/>
      <c r="DX15" s="424"/>
      <c r="DY15" s="424"/>
      <c r="DZ15" s="424"/>
      <c r="EA15" s="424"/>
      <c r="EB15" s="424"/>
      <c r="EC15" s="424"/>
      <c r="ED15" s="424"/>
      <c r="EE15" s="424"/>
      <c r="EF15" s="424"/>
      <c r="EG15" s="424"/>
      <c r="EH15" s="424"/>
      <c r="EI15" s="424"/>
      <c r="EJ15" s="424"/>
      <c r="EK15" s="424"/>
      <c r="EL15" s="424"/>
      <c r="EM15" s="424"/>
      <c r="EN15" s="424"/>
      <c r="EO15" s="424"/>
      <c r="EP15" s="424"/>
      <c r="EQ15" s="424"/>
      <c r="ER15" s="424"/>
      <c r="ES15" s="424"/>
      <c r="ET15" s="424"/>
      <c r="EU15" s="424"/>
      <c r="EV15" s="424"/>
      <c r="EW15" s="424"/>
      <c r="EX15" s="424"/>
      <c r="EY15" s="424"/>
      <c r="EZ15" s="424"/>
      <c r="FA15" s="424"/>
      <c r="FB15" s="424"/>
      <c r="FC15" s="424"/>
      <c r="FD15" s="424"/>
      <c r="FE15" s="424"/>
      <c r="FF15" s="424"/>
      <c r="FG15" s="424"/>
      <c r="FH15" s="424"/>
      <c r="FI15" s="424"/>
      <c r="FJ15" s="424"/>
      <c r="FK15" s="424"/>
      <c r="FL15" s="424"/>
      <c r="FM15" s="424"/>
      <c r="FN15" s="424"/>
      <c r="FO15" s="424"/>
      <c r="FP15" s="424"/>
      <c r="FQ15" s="424"/>
      <c r="FR15" s="424"/>
      <c r="FS15" s="424"/>
      <c r="FT15" s="424"/>
      <c r="FU15" s="424"/>
      <c r="FV15" s="424"/>
      <c r="FW15" s="424"/>
      <c r="FX15" s="424"/>
      <c r="FY15" s="424"/>
      <c r="FZ15" s="424"/>
      <c r="GA15" s="424"/>
      <c r="GB15" s="424"/>
      <c r="GC15" s="424"/>
      <c r="GD15" s="424"/>
      <c r="GE15" s="424"/>
      <c r="GF15" s="424"/>
      <c r="GG15" s="424"/>
      <c r="GH15" s="424"/>
      <c r="GI15" s="424"/>
      <c r="GJ15" s="424"/>
      <c r="GK15" s="424"/>
      <c r="GL15" s="424"/>
      <c r="GM15" s="424"/>
      <c r="GN15" s="424"/>
      <c r="GO15" s="424"/>
      <c r="GP15" s="424"/>
      <c r="GQ15" s="424"/>
      <c r="GR15" s="424"/>
      <c r="GS15" s="424"/>
      <c r="GT15" s="424"/>
      <c r="GU15" s="424"/>
      <c r="GV15" s="424"/>
      <c r="GW15" s="424"/>
      <c r="GX15" s="424"/>
      <c r="GY15" s="424"/>
      <c r="GZ15" s="424"/>
      <c r="HA15" s="424"/>
      <c r="HB15" s="424"/>
      <c r="HC15" s="424"/>
      <c r="HD15" s="424"/>
      <c r="HE15" s="424"/>
      <c r="HF15" s="424"/>
      <c r="HG15" s="424"/>
      <c r="HH15" s="424"/>
      <c r="HI15" s="424"/>
      <c r="HJ15" s="424"/>
      <c r="HK15" s="424"/>
      <c r="HL15" s="424"/>
      <c r="HM15" s="424"/>
      <c r="HN15" s="424"/>
      <c r="HO15" s="424"/>
      <c r="HP15" s="424"/>
      <c r="HQ15" s="424"/>
      <c r="HR15" s="424"/>
      <c r="HS15" s="424"/>
      <c r="HT15" s="424"/>
      <c r="HU15" s="424"/>
      <c r="HV15" s="424"/>
      <c r="HW15" s="424"/>
      <c r="HX15" s="424"/>
      <c r="HY15" s="424"/>
      <c r="HZ15" s="424"/>
      <c r="IA15" s="424"/>
      <c r="IB15" s="424"/>
      <c r="IC15" s="424"/>
      <c r="ID15" s="424"/>
      <c r="IE15" s="424"/>
      <c r="IF15" s="424"/>
      <c r="IG15" s="424"/>
      <c r="IH15" s="424"/>
      <c r="II15" s="424"/>
      <c r="IJ15" s="424"/>
      <c r="IK15" s="424"/>
      <c r="IL15" s="424"/>
      <c r="IM15" s="424"/>
      <c r="IN15" s="424"/>
      <c r="IO15" s="424"/>
      <c r="IP15" s="424"/>
      <c r="IQ15" s="424"/>
      <c r="IR15" s="424"/>
      <c r="IS15" s="424"/>
      <c r="IT15" s="424"/>
      <c r="IU15" s="424"/>
      <c r="IV15" s="424"/>
    </row>
    <row r="16" spans="1:256" ht="30" customHeight="1">
      <c r="A16" s="136" t="s">
        <v>134</v>
      </c>
      <c r="B16" s="133">
        <v>1895</v>
      </c>
      <c r="C16" s="133"/>
      <c r="D16" s="133">
        <f t="shared" si="1"/>
        <v>85.55672823218997</v>
      </c>
      <c r="E16" s="133">
        <f t="shared" si="2"/>
        <v>1895</v>
      </c>
      <c r="F16" s="133">
        <f t="shared" si="2"/>
        <v>1621.3</v>
      </c>
      <c r="G16" s="133">
        <f t="shared" si="3"/>
        <v>85.55672823218997</v>
      </c>
      <c r="H16" s="133"/>
      <c r="I16" s="133">
        <v>0</v>
      </c>
      <c r="J16" s="133"/>
      <c r="K16" s="18"/>
      <c r="L16" s="133"/>
      <c r="M16" s="133"/>
      <c r="N16" s="18"/>
      <c r="O16" s="18"/>
      <c r="P16" s="133">
        <v>1895</v>
      </c>
      <c r="Q16" s="133">
        <v>1621.3</v>
      </c>
      <c r="R16" s="133">
        <f t="shared" si="0"/>
        <v>85.55672823218997</v>
      </c>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c r="BT16" s="114"/>
      <c r="BU16" s="114"/>
      <c r="BV16" s="114"/>
      <c r="BW16" s="114"/>
      <c r="BX16" s="114"/>
      <c r="BY16" s="114"/>
      <c r="BZ16" s="114"/>
      <c r="CA16" s="114"/>
      <c r="CB16" s="114"/>
      <c r="CC16" s="114"/>
      <c r="CD16" s="114"/>
      <c r="CE16" s="114"/>
      <c r="CF16" s="114"/>
      <c r="CG16" s="114"/>
      <c r="CH16" s="114"/>
      <c r="CI16" s="114"/>
      <c r="CJ16" s="114"/>
      <c r="CK16" s="114"/>
      <c r="CL16" s="114"/>
      <c r="CM16" s="114"/>
      <c r="CN16" s="114"/>
      <c r="CO16" s="114"/>
      <c r="CP16" s="114"/>
      <c r="CQ16" s="114"/>
      <c r="CR16" s="114"/>
      <c r="CS16" s="114"/>
      <c r="CT16" s="114"/>
      <c r="CU16" s="114"/>
      <c r="CV16" s="114"/>
      <c r="CW16" s="114"/>
      <c r="CX16" s="114"/>
      <c r="CY16" s="114"/>
      <c r="CZ16" s="114"/>
      <c r="DA16" s="114"/>
      <c r="DB16" s="114"/>
      <c r="DC16" s="114"/>
      <c r="DD16" s="114"/>
      <c r="DE16" s="114"/>
      <c r="DF16" s="114"/>
      <c r="DG16" s="114"/>
      <c r="DH16" s="114"/>
      <c r="DI16" s="114"/>
      <c r="DJ16" s="114"/>
      <c r="DK16" s="114"/>
      <c r="DL16" s="114"/>
      <c r="DM16" s="114"/>
      <c r="DN16" s="114"/>
      <c r="DO16" s="114"/>
      <c r="DP16" s="114"/>
      <c r="DQ16" s="114"/>
      <c r="DR16" s="114"/>
      <c r="DS16" s="114"/>
      <c r="DT16" s="114"/>
      <c r="DU16" s="114"/>
      <c r="DV16" s="114"/>
      <c r="DW16" s="114"/>
      <c r="DX16" s="114"/>
      <c r="DY16" s="114"/>
      <c r="DZ16" s="114"/>
      <c r="EA16" s="114"/>
      <c r="EB16" s="114"/>
      <c r="EC16" s="114"/>
      <c r="ED16" s="114"/>
      <c r="EE16" s="114"/>
      <c r="EF16" s="114"/>
      <c r="EG16" s="114"/>
      <c r="EH16" s="114"/>
      <c r="EI16" s="114"/>
      <c r="EJ16" s="114"/>
      <c r="EK16" s="114"/>
      <c r="EL16" s="114"/>
      <c r="EM16" s="114"/>
      <c r="EN16" s="114"/>
      <c r="EO16" s="114"/>
      <c r="EP16" s="114"/>
      <c r="EQ16" s="114"/>
      <c r="ER16" s="114"/>
      <c r="ES16" s="114"/>
      <c r="ET16" s="114"/>
      <c r="EU16" s="114"/>
      <c r="EV16" s="114"/>
      <c r="EW16" s="114"/>
      <c r="EX16" s="114"/>
      <c r="EY16" s="114"/>
      <c r="EZ16" s="114"/>
      <c r="FA16" s="114"/>
      <c r="FB16" s="114"/>
      <c r="FC16" s="114"/>
      <c r="FD16" s="114"/>
      <c r="FE16" s="114"/>
      <c r="FF16" s="114"/>
      <c r="FG16" s="114"/>
      <c r="FH16" s="114"/>
      <c r="FI16" s="114"/>
      <c r="FJ16" s="114"/>
      <c r="FK16" s="114"/>
      <c r="FL16" s="114"/>
      <c r="FM16" s="114"/>
      <c r="FN16" s="114"/>
      <c r="FO16" s="114"/>
      <c r="FP16" s="114"/>
      <c r="FQ16" s="114"/>
      <c r="FR16" s="114"/>
      <c r="FS16" s="114"/>
      <c r="FT16" s="114"/>
      <c r="FU16" s="114"/>
      <c r="FV16" s="114"/>
      <c r="FW16" s="114"/>
      <c r="FX16" s="114"/>
      <c r="FY16" s="114"/>
      <c r="FZ16" s="114"/>
      <c r="GA16" s="114"/>
      <c r="GB16" s="114"/>
      <c r="GC16" s="114"/>
      <c r="GD16" s="114"/>
      <c r="GE16" s="114"/>
      <c r="GF16" s="114"/>
      <c r="GG16" s="114"/>
      <c r="GH16" s="114"/>
      <c r="GI16" s="114"/>
      <c r="GJ16" s="114"/>
      <c r="GK16" s="114"/>
      <c r="GL16" s="114"/>
      <c r="GM16" s="114"/>
      <c r="GN16" s="114"/>
      <c r="GO16" s="114"/>
      <c r="GP16" s="114"/>
      <c r="GQ16" s="114"/>
      <c r="GR16" s="114"/>
      <c r="GS16" s="114"/>
      <c r="GT16" s="114"/>
      <c r="GU16" s="114"/>
      <c r="GV16" s="114"/>
      <c r="GW16" s="114"/>
      <c r="GX16" s="114"/>
      <c r="GY16" s="114"/>
      <c r="GZ16" s="114"/>
      <c r="HA16" s="114"/>
      <c r="HB16" s="114"/>
      <c r="HC16" s="114"/>
      <c r="HD16" s="114"/>
      <c r="HE16" s="114"/>
      <c r="HF16" s="114"/>
      <c r="HG16" s="114"/>
      <c r="HH16" s="114"/>
      <c r="HI16" s="114"/>
      <c r="HJ16" s="114"/>
      <c r="HK16" s="114"/>
      <c r="HL16" s="114"/>
      <c r="HM16" s="114"/>
      <c r="HN16" s="114"/>
      <c r="HO16" s="114"/>
      <c r="HP16" s="114"/>
      <c r="HQ16" s="114"/>
      <c r="HR16" s="114"/>
      <c r="HS16" s="114"/>
      <c r="HT16" s="114"/>
      <c r="HU16" s="114"/>
      <c r="HV16" s="114"/>
      <c r="HW16" s="114"/>
      <c r="HX16" s="114"/>
      <c r="HY16" s="114"/>
      <c r="HZ16" s="114"/>
      <c r="IA16" s="114"/>
      <c r="IB16" s="114"/>
      <c r="IC16" s="114"/>
      <c r="ID16" s="114"/>
      <c r="IE16" s="114"/>
      <c r="IF16" s="114"/>
      <c r="IG16" s="114"/>
      <c r="IH16" s="114"/>
      <c r="II16" s="114"/>
      <c r="IJ16" s="114"/>
      <c r="IK16" s="114"/>
      <c r="IL16" s="114"/>
      <c r="IM16" s="114"/>
      <c r="IN16" s="114"/>
      <c r="IO16" s="114"/>
      <c r="IP16" s="114"/>
      <c r="IQ16" s="114"/>
      <c r="IR16" s="114"/>
      <c r="IS16" s="114"/>
      <c r="IT16" s="114"/>
      <c r="IU16" s="114"/>
      <c r="IV16" s="114"/>
    </row>
    <row r="17" spans="1:256" s="425" customFormat="1" ht="54" customHeight="1">
      <c r="A17" s="428" t="s">
        <v>256</v>
      </c>
      <c r="B17" s="422">
        <v>9073</v>
      </c>
      <c r="C17" s="422"/>
      <c r="D17" s="422">
        <f t="shared" si="1"/>
        <v>94.85616664829713</v>
      </c>
      <c r="E17" s="422">
        <f t="shared" si="2"/>
        <v>9073</v>
      </c>
      <c r="F17" s="422">
        <f t="shared" si="2"/>
        <v>8606.3</v>
      </c>
      <c r="G17" s="422">
        <f t="shared" si="3"/>
        <v>94.85616664829713</v>
      </c>
      <c r="H17" s="422"/>
      <c r="I17" s="422"/>
      <c r="J17" s="422"/>
      <c r="K17" s="423"/>
      <c r="L17" s="422"/>
      <c r="M17" s="422"/>
      <c r="N17" s="423"/>
      <c r="O17" s="423"/>
      <c r="P17" s="422">
        <v>9073</v>
      </c>
      <c r="Q17" s="422">
        <v>8606.3</v>
      </c>
      <c r="R17" s="422">
        <f t="shared" si="0"/>
        <v>94.85616664829713</v>
      </c>
      <c r="S17" s="424"/>
      <c r="T17" s="424"/>
      <c r="U17" s="424"/>
      <c r="V17" s="424"/>
      <c r="W17" s="424"/>
      <c r="X17" s="424"/>
      <c r="Y17" s="424"/>
      <c r="Z17" s="424"/>
      <c r="AA17" s="424"/>
      <c r="AB17" s="424"/>
      <c r="AC17" s="424"/>
      <c r="AD17" s="424"/>
      <c r="AE17" s="424"/>
      <c r="AF17" s="424"/>
      <c r="AG17" s="424"/>
      <c r="AH17" s="424"/>
      <c r="AI17" s="424"/>
      <c r="AJ17" s="424"/>
      <c r="AK17" s="424"/>
      <c r="AL17" s="424"/>
      <c r="AM17" s="424"/>
      <c r="AN17" s="424"/>
      <c r="AO17" s="424"/>
      <c r="AP17" s="424"/>
      <c r="AQ17" s="424"/>
      <c r="AR17" s="424"/>
      <c r="AS17" s="424"/>
      <c r="AT17" s="424"/>
      <c r="AU17" s="424"/>
      <c r="AV17" s="424"/>
      <c r="AW17" s="424"/>
      <c r="AX17" s="424"/>
      <c r="AY17" s="424"/>
      <c r="AZ17" s="424"/>
      <c r="BA17" s="424"/>
      <c r="BB17" s="424"/>
      <c r="BC17" s="424"/>
      <c r="BD17" s="424"/>
      <c r="BE17" s="424"/>
      <c r="BF17" s="424"/>
      <c r="BG17" s="424"/>
      <c r="BH17" s="424"/>
      <c r="BI17" s="424"/>
      <c r="BJ17" s="424"/>
      <c r="BK17" s="424"/>
      <c r="BL17" s="424"/>
      <c r="BM17" s="424"/>
      <c r="BN17" s="424"/>
      <c r="BO17" s="424"/>
      <c r="BP17" s="424"/>
      <c r="BQ17" s="424"/>
      <c r="BR17" s="424"/>
      <c r="BS17" s="424"/>
      <c r="BT17" s="424"/>
      <c r="BU17" s="424"/>
      <c r="BV17" s="424"/>
      <c r="BW17" s="424"/>
      <c r="BX17" s="424"/>
      <c r="BY17" s="424"/>
      <c r="BZ17" s="424"/>
      <c r="CA17" s="424"/>
      <c r="CB17" s="424"/>
      <c r="CC17" s="424"/>
      <c r="CD17" s="424"/>
      <c r="CE17" s="424"/>
      <c r="CF17" s="424"/>
      <c r="CG17" s="424"/>
      <c r="CH17" s="424"/>
      <c r="CI17" s="424"/>
      <c r="CJ17" s="424"/>
      <c r="CK17" s="424"/>
      <c r="CL17" s="424"/>
      <c r="CM17" s="424"/>
      <c r="CN17" s="424"/>
      <c r="CO17" s="424"/>
      <c r="CP17" s="424"/>
      <c r="CQ17" s="424"/>
      <c r="CR17" s="424"/>
      <c r="CS17" s="424"/>
      <c r="CT17" s="424"/>
      <c r="CU17" s="424"/>
      <c r="CV17" s="424"/>
      <c r="CW17" s="424"/>
      <c r="CX17" s="424"/>
      <c r="CY17" s="424"/>
      <c r="CZ17" s="424"/>
      <c r="DA17" s="424"/>
      <c r="DB17" s="424"/>
      <c r="DC17" s="424"/>
      <c r="DD17" s="424"/>
      <c r="DE17" s="424"/>
      <c r="DF17" s="424"/>
      <c r="DG17" s="424"/>
      <c r="DH17" s="424"/>
      <c r="DI17" s="424"/>
      <c r="DJ17" s="424"/>
      <c r="DK17" s="424"/>
      <c r="DL17" s="424"/>
      <c r="DM17" s="424"/>
      <c r="DN17" s="424"/>
      <c r="DO17" s="424"/>
      <c r="DP17" s="424"/>
      <c r="DQ17" s="424"/>
      <c r="DR17" s="424"/>
      <c r="DS17" s="424"/>
      <c r="DT17" s="424"/>
      <c r="DU17" s="424"/>
      <c r="DV17" s="424"/>
      <c r="DW17" s="424"/>
      <c r="DX17" s="424"/>
      <c r="DY17" s="424"/>
      <c r="DZ17" s="424"/>
      <c r="EA17" s="424"/>
      <c r="EB17" s="424"/>
      <c r="EC17" s="424"/>
      <c r="ED17" s="424"/>
      <c r="EE17" s="424"/>
      <c r="EF17" s="424"/>
      <c r="EG17" s="424"/>
      <c r="EH17" s="424"/>
      <c r="EI17" s="424"/>
      <c r="EJ17" s="424"/>
      <c r="EK17" s="424"/>
      <c r="EL17" s="424"/>
      <c r="EM17" s="424"/>
      <c r="EN17" s="424"/>
      <c r="EO17" s="424"/>
      <c r="EP17" s="424"/>
      <c r="EQ17" s="424"/>
      <c r="ER17" s="424"/>
      <c r="ES17" s="424"/>
      <c r="ET17" s="424"/>
      <c r="EU17" s="424"/>
      <c r="EV17" s="424"/>
      <c r="EW17" s="424"/>
      <c r="EX17" s="424"/>
      <c r="EY17" s="424"/>
      <c r="EZ17" s="424"/>
      <c r="FA17" s="424"/>
      <c r="FB17" s="424"/>
      <c r="FC17" s="424"/>
      <c r="FD17" s="424"/>
      <c r="FE17" s="424"/>
      <c r="FF17" s="424"/>
      <c r="FG17" s="424"/>
      <c r="FH17" s="424"/>
      <c r="FI17" s="424"/>
      <c r="FJ17" s="424"/>
      <c r="FK17" s="424"/>
      <c r="FL17" s="424"/>
      <c r="FM17" s="424"/>
      <c r="FN17" s="424"/>
      <c r="FO17" s="424"/>
      <c r="FP17" s="424"/>
      <c r="FQ17" s="424"/>
      <c r="FR17" s="424"/>
      <c r="FS17" s="424"/>
      <c r="FT17" s="424"/>
      <c r="FU17" s="424"/>
      <c r="FV17" s="424"/>
      <c r="FW17" s="424"/>
      <c r="FX17" s="424"/>
      <c r="FY17" s="424"/>
      <c r="FZ17" s="424"/>
      <c r="GA17" s="424"/>
      <c r="GB17" s="424"/>
      <c r="GC17" s="424"/>
      <c r="GD17" s="424"/>
      <c r="GE17" s="424"/>
      <c r="GF17" s="424"/>
      <c r="GG17" s="424"/>
      <c r="GH17" s="424"/>
      <c r="GI17" s="424"/>
      <c r="GJ17" s="424"/>
      <c r="GK17" s="424"/>
      <c r="GL17" s="424"/>
      <c r="GM17" s="424"/>
      <c r="GN17" s="424"/>
      <c r="GO17" s="424"/>
      <c r="GP17" s="424"/>
      <c r="GQ17" s="424"/>
      <c r="GR17" s="424"/>
      <c r="GS17" s="424"/>
      <c r="GT17" s="424"/>
      <c r="GU17" s="424"/>
      <c r="GV17" s="424"/>
      <c r="GW17" s="424"/>
      <c r="GX17" s="424"/>
      <c r="GY17" s="424"/>
      <c r="GZ17" s="424"/>
      <c r="HA17" s="424"/>
      <c r="HB17" s="424"/>
      <c r="HC17" s="424"/>
      <c r="HD17" s="424"/>
      <c r="HE17" s="424"/>
      <c r="HF17" s="424"/>
      <c r="HG17" s="424"/>
      <c r="HH17" s="424"/>
      <c r="HI17" s="424"/>
      <c r="HJ17" s="424"/>
      <c r="HK17" s="424"/>
      <c r="HL17" s="424"/>
      <c r="HM17" s="424"/>
      <c r="HN17" s="424"/>
      <c r="HO17" s="424"/>
      <c r="HP17" s="424"/>
      <c r="HQ17" s="424"/>
      <c r="HR17" s="424"/>
      <c r="HS17" s="424"/>
      <c r="HT17" s="424"/>
      <c r="HU17" s="424"/>
      <c r="HV17" s="424"/>
      <c r="HW17" s="424"/>
      <c r="HX17" s="424"/>
      <c r="HY17" s="424"/>
      <c r="HZ17" s="424"/>
      <c r="IA17" s="424"/>
      <c r="IB17" s="424"/>
      <c r="IC17" s="424"/>
      <c r="ID17" s="424"/>
      <c r="IE17" s="424"/>
      <c r="IF17" s="424"/>
      <c r="IG17" s="424"/>
      <c r="IH17" s="424"/>
      <c r="II17" s="424"/>
      <c r="IJ17" s="424"/>
      <c r="IK17" s="424"/>
      <c r="IL17" s="424"/>
      <c r="IM17" s="424"/>
      <c r="IN17" s="424"/>
      <c r="IO17" s="424"/>
      <c r="IP17" s="424"/>
      <c r="IQ17" s="424"/>
      <c r="IR17" s="424"/>
      <c r="IS17" s="424"/>
      <c r="IT17" s="424"/>
      <c r="IU17" s="424"/>
      <c r="IV17" s="424"/>
    </row>
    <row r="18" spans="1:256" ht="26.25" customHeight="1">
      <c r="A18" s="136" t="s">
        <v>135</v>
      </c>
      <c r="B18" s="134">
        <v>940</v>
      </c>
      <c r="C18" s="133"/>
      <c r="D18" s="133">
        <f t="shared" si="1"/>
        <v>75</v>
      </c>
      <c r="E18" s="133">
        <f t="shared" si="2"/>
        <v>940</v>
      </c>
      <c r="F18" s="133">
        <f t="shared" si="2"/>
        <v>705</v>
      </c>
      <c r="G18" s="133">
        <f t="shared" si="3"/>
        <v>75</v>
      </c>
      <c r="H18" s="133"/>
      <c r="I18" s="133">
        <v>0</v>
      </c>
      <c r="J18" s="133"/>
      <c r="K18" s="18"/>
      <c r="L18" s="133"/>
      <c r="M18" s="133"/>
      <c r="N18" s="18"/>
      <c r="O18" s="18"/>
      <c r="P18" s="133">
        <v>940</v>
      </c>
      <c r="Q18" s="133">
        <v>705</v>
      </c>
      <c r="R18" s="133">
        <f>Q18*100/P18</f>
        <v>75</v>
      </c>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c r="BI18" s="114"/>
      <c r="BJ18" s="114"/>
      <c r="BK18" s="114"/>
      <c r="BL18" s="114"/>
      <c r="BM18" s="114"/>
      <c r="BN18" s="114"/>
      <c r="BO18" s="114"/>
      <c r="BP18" s="114"/>
      <c r="BQ18" s="114"/>
      <c r="BR18" s="114"/>
      <c r="BS18" s="114"/>
      <c r="BT18" s="114"/>
      <c r="BU18" s="114"/>
      <c r="BV18" s="114"/>
      <c r="BW18" s="114"/>
      <c r="BX18" s="114"/>
      <c r="BY18" s="114"/>
      <c r="BZ18" s="114"/>
      <c r="CA18" s="114"/>
      <c r="CB18" s="114"/>
      <c r="CC18" s="114"/>
      <c r="CD18" s="114"/>
      <c r="CE18" s="114"/>
      <c r="CF18" s="114"/>
      <c r="CG18" s="114"/>
      <c r="CH18" s="114"/>
      <c r="CI18" s="114"/>
      <c r="CJ18" s="114"/>
      <c r="CK18" s="114"/>
      <c r="CL18" s="114"/>
      <c r="CM18" s="114"/>
      <c r="CN18" s="114"/>
      <c r="CO18" s="114"/>
      <c r="CP18" s="114"/>
      <c r="CQ18" s="114"/>
      <c r="CR18" s="114"/>
      <c r="CS18" s="114"/>
      <c r="CT18" s="114"/>
      <c r="CU18" s="114"/>
      <c r="CV18" s="114"/>
      <c r="CW18" s="114"/>
      <c r="CX18" s="114"/>
      <c r="CY18" s="114"/>
      <c r="CZ18" s="114"/>
      <c r="DA18" s="114"/>
      <c r="DB18" s="114"/>
      <c r="DC18" s="114"/>
      <c r="DD18" s="114"/>
      <c r="DE18" s="114"/>
      <c r="DF18" s="114"/>
      <c r="DG18" s="114"/>
      <c r="DH18" s="114"/>
      <c r="DI18" s="114"/>
      <c r="DJ18" s="114"/>
      <c r="DK18" s="114"/>
      <c r="DL18" s="114"/>
      <c r="DM18" s="114"/>
      <c r="DN18" s="114"/>
      <c r="DO18" s="114"/>
      <c r="DP18" s="114"/>
      <c r="DQ18" s="114"/>
      <c r="DR18" s="114"/>
      <c r="DS18" s="114"/>
      <c r="DT18" s="114"/>
      <c r="DU18" s="114"/>
      <c r="DV18" s="114"/>
      <c r="DW18" s="114"/>
      <c r="DX18" s="114"/>
      <c r="DY18" s="114"/>
      <c r="DZ18" s="114"/>
      <c r="EA18" s="114"/>
      <c r="EB18" s="114"/>
      <c r="EC18" s="114"/>
      <c r="ED18" s="114"/>
      <c r="EE18" s="114"/>
      <c r="EF18" s="114"/>
      <c r="EG18" s="114"/>
      <c r="EH18" s="114"/>
      <c r="EI18" s="114"/>
      <c r="EJ18" s="114"/>
      <c r="EK18" s="114"/>
      <c r="EL18" s="114"/>
      <c r="EM18" s="114"/>
      <c r="EN18" s="114"/>
      <c r="EO18" s="114"/>
      <c r="EP18" s="114"/>
      <c r="EQ18" s="114"/>
      <c r="ER18" s="114"/>
      <c r="ES18" s="114"/>
      <c r="ET18" s="114"/>
      <c r="EU18" s="114"/>
      <c r="EV18" s="114"/>
      <c r="EW18" s="114"/>
      <c r="EX18" s="114"/>
      <c r="EY18" s="114"/>
      <c r="EZ18" s="114"/>
      <c r="FA18" s="114"/>
      <c r="FB18" s="114"/>
      <c r="FC18" s="114"/>
      <c r="FD18" s="114"/>
      <c r="FE18" s="114"/>
      <c r="FF18" s="114"/>
      <c r="FG18" s="114"/>
      <c r="FH18" s="114"/>
      <c r="FI18" s="114"/>
      <c r="FJ18" s="114"/>
      <c r="FK18" s="114"/>
      <c r="FL18" s="114"/>
      <c r="FM18" s="114"/>
      <c r="FN18" s="114"/>
      <c r="FO18" s="114"/>
      <c r="FP18" s="114"/>
      <c r="FQ18" s="114"/>
      <c r="FR18" s="114"/>
      <c r="FS18" s="114"/>
      <c r="FT18" s="114"/>
      <c r="FU18" s="114"/>
      <c r="FV18" s="114"/>
      <c r="FW18" s="114"/>
      <c r="FX18" s="114"/>
      <c r="FY18" s="114"/>
      <c r="FZ18" s="114"/>
      <c r="GA18" s="114"/>
      <c r="GB18" s="114"/>
      <c r="GC18" s="114"/>
      <c r="GD18" s="114"/>
      <c r="GE18" s="114"/>
      <c r="GF18" s="114"/>
      <c r="GG18" s="114"/>
      <c r="GH18" s="114"/>
      <c r="GI18" s="114"/>
      <c r="GJ18" s="114"/>
      <c r="GK18" s="114"/>
      <c r="GL18" s="114"/>
      <c r="GM18" s="114"/>
      <c r="GN18" s="114"/>
      <c r="GO18" s="114"/>
      <c r="GP18" s="114"/>
      <c r="GQ18" s="114"/>
      <c r="GR18" s="114"/>
      <c r="GS18" s="114"/>
      <c r="GT18" s="114"/>
      <c r="GU18" s="114"/>
      <c r="GV18" s="114"/>
      <c r="GW18" s="114"/>
      <c r="GX18" s="114"/>
      <c r="GY18" s="114"/>
      <c r="GZ18" s="114"/>
      <c r="HA18" s="114"/>
      <c r="HB18" s="114"/>
      <c r="HC18" s="114"/>
      <c r="HD18" s="114"/>
      <c r="HE18" s="114"/>
      <c r="HF18" s="114"/>
      <c r="HG18" s="114"/>
      <c r="HH18" s="114"/>
      <c r="HI18" s="114"/>
      <c r="HJ18" s="114"/>
      <c r="HK18" s="114"/>
      <c r="HL18" s="114"/>
      <c r="HM18" s="114"/>
      <c r="HN18" s="114"/>
      <c r="HO18" s="114"/>
      <c r="HP18" s="114"/>
      <c r="HQ18" s="114"/>
      <c r="HR18" s="114"/>
      <c r="HS18" s="114"/>
      <c r="HT18" s="114"/>
      <c r="HU18" s="114"/>
      <c r="HV18" s="114"/>
      <c r="HW18" s="114"/>
      <c r="HX18" s="114"/>
      <c r="HY18" s="114"/>
      <c r="HZ18" s="114"/>
      <c r="IA18" s="114"/>
      <c r="IB18" s="114"/>
      <c r="IC18" s="114"/>
      <c r="ID18" s="114"/>
      <c r="IE18" s="114"/>
      <c r="IF18" s="114"/>
      <c r="IG18" s="114"/>
      <c r="IH18" s="114"/>
      <c r="II18" s="114"/>
      <c r="IJ18" s="114"/>
      <c r="IK18" s="114"/>
      <c r="IL18" s="114"/>
      <c r="IM18" s="114"/>
      <c r="IN18" s="114"/>
      <c r="IO18" s="114"/>
      <c r="IP18" s="114"/>
      <c r="IQ18" s="114"/>
      <c r="IR18" s="114"/>
      <c r="IS18" s="114"/>
      <c r="IT18" s="114"/>
      <c r="IU18" s="114"/>
      <c r="IV18" s="114"/>
    </row>
    <row r="19" spans="1:256" ht="40.5" customHeight="1">
      <c r="A19" s="136" t="s">
        <v>136</v>
      </c>
      <c r="B19" s="133">
        <v>300</v>
      </c>
      <c r="C19" s="133"/>
      <c r="D19" s="133">
        <f t="shared" si="1"/>
        <v>100</v>
      </c>
      <c r="E19" s="133">
        <f t="shared" si="2"/>
        <v>300</v>
      </c>
      <c r="F19" s="133">
        <f t="shared" si="2"/>
        <v>300</v>
      </c>
      <c r="G19" s="133">
        <f t="shared" si="3"/>
        <v>100</v>
      </c>
      <c r="H19" s="133"/>
      <c r="I19" s="133">
        <v>0</v>
      </c>
      <c r="J19" s="133"/>
      <c r="K19" s="18"/>
      <c r="L19" s="133"/>
      <c r="M19" s="133"/>
      <c r="N19" s="18"/>
      <c r="O19" s="18"/>
      <c r="P19" s="133">
        <v>300</v>
      </c>
      <c r="Q19" s="133">
        <v>300</v>
      </c>
      <c r="R19" s="133">
        <f>Q19*100/P19</f>
        <v>100</v>
      </c>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14"/>
      <c r="BI19" s="114"/>
      <c r="BJ19" s="114"/>
      <c r="BK19" s="114"/>
      <c r="BL19" s="114"/>
      <c r="BM19" s="114"/>
      <c r="BN19" s="114"/>
      <c r="BO19" s="114"/>
      <c r="BP19" s="114"/>
      <c r="BQ19" s="114"/>
      <c r="BR19" s="114"/>
      <c r="BS19" s="114"/>
      <c r="BT19" s="114"/>
      <c r="BU19" s="114"/>
      <c r="BV19" s="114"/>
      <c r="BW19" s="114"/>
      <c r="BX19" s="114"/>
      <c r="BY19" s="114"/>
      <c r="BZ19" s="114"/>
      <c r="CA19" s="114"/>
      <c r="CB19" s="114"/>
      <c r="CC19" s="114"/>
      <c r="CD19" s="114"/>
      <c r="CE19" s="114"/>
      <c r="CF19" s="114"/>
      <c r="CG19" s="114"/>
      <c r="CH19" s="114"/>
      <c r="CI19" s="114"/>
      <c r="CJ19" s="114"/>
      <c r="CK19" s="114"/>
      <c r="CL19" s="114"/>
      <c r="CM19" s="114"/>
      <c r="CN19" s="114"/>
      <c r="CO19" s="114"/>
      <c r="CP19" s="114"/>
      <c r="CQ19" s="114"/>
      <c r="CR19" s="114"/>
      <c r="CS19" s="114"/>
      <c r="CT19" s="114"/>
      <c r="CU19" s="114"/>
      <c r="CV19" s="114"/>
      <c r="CW19" s="114"/>
      <c r="CX19" s="114"/>
      <c r="CY19" s="114"/>
      <c r="CZ19" s="114"/>
      <c r="DA19" s="114"/>
      <c r="DB19" s="114"/>
      <c r="DC19" s="114"/>
      <c r="DD19" s="114"/>
      <c r="DE19" s="114"/>
      <c r="DF19" s="114"/>
      <c r="DG19" s="114"/>
      <c r="DH19" s="114"/>
      <c r="DI19" s="114"/>
      <c r="DJ19" s="114"/>
      <c r="DK19" s="114"/>
      <c r="DL19" s="114"/>
      <c r="DM19" s="114"/>
      <c r="DN19" s="114"/>
      <c r="DO19" s="114"/>
      <c r="DP19" s="114"/>
      <c r="DQ19" s="114"/>
      <c r="DR19" s="114"/>
      <c r="DS19" s="114"/>
      <c r="DT19" s="114"/>
      <c r="DU19" s="114"/>
      <c r="DV19" s="114"/>
      <c r="DW19" s="114"/>
      <c r="DX19" s="114"/>
      <c r="DY19" s="114"/>
      <c r="DZ19" s="114"/>
      <c r="EA19" s="114"/>
      <c r="EB19" s="114"/>
      <c r="EC19" s="114"/>
      <c r="ED19" s="114"/>
      <c r="EE19" s="114"/>
      <c r="EF19" s="114"/>
      <c r="EG19" s="114"/>
      <c r="EH19" s="114"/>
      <c r="EI19" s="114"/>
      <c r="EJ19" s="114"/>
      <c r="EK19" s="114"/>
      <c r="EL19" s="114"/>
      <c r="EM19" s="114"/>
      <c r="EN19" s="114"/>
      <c r="EO19" s="114"/>
      <c r="EP19" s="114"/>
      <c r="EQ19" s="114"/>
      <c r="ER19" s="114"/>
      <c r="ES19" s="114"/>
      <c r="ET19" s="114"/>
      <c r="EU19" s="114"/>
      <c r="EV19" s="114"/>
      <c r="EW19" s="114"/>
      <c r="EX19" s="114"/>
      <c r="EY19" s="114"/>
      <c r="EZ19" s="114"/>
      <c r="FA19" s="114"/>
      <c r="FB19" s="114"/>
      <c r="FC19" s="114"/>
      <c r="FD19" s="114"/>
      <c r="FE19" s="114"/>
      <c r="FF19" s="114"/>
      <c r="FG19" s="114"/>
      <c r="FH19" s="114"/>
      <c r="FI19" s="114"/>
      <c r="FJ19" s="114"/>
      <c r="FK19" s="114"/>
      <c r="FL19" s="114"/>
      <c r="FM19" s="114"/>
      <c r="FN19" s="114"/>
      <c r="FO19" s="114"/>
      <c r="FP19" s="114"/>
      <c r="FQ19" s="114"/>
      <c r="FR19" s="114"/>
      <c r="FS19" s="114"/>
      <c r="FT19" s="114"/>
      <c r="FU19" s="114"/>
      <c r="FV19" s="114"/>
      <c r="FW19" s="114"/>
      <c r="FX19" s="114"/>
      <c r="FY19" s="114"/>
      <c r="FZ19" s="114"/>
      <c r="GA19" s="114"/>
      <c r="GB19" s="114"/>
      <c r="GC19" s="114"/>
      <c r="GD19" s="114"/>
      <c r="GE19" s="114"/>
      <c r="GF19" s="114"/>
      <c r="GG19" s="114"/>
      <c r="GH19" s="114"/>
      <c r="GI19" s="114"/>
      <c r="GJ19" s="114"/>
      <c r="GK19" s="114"/>
      <c r="GL19" s="114"/>
      <c r="GM19" s="114"/>
      <c r="GN19" s="114"/>
      <c r="GO19" s="114"/>
      <c r="GP19" s="114"/>
      <c r="GQ19" s="114"/>
      <c r="GR19" s="114"/>
      <c r="GS19" s="114"/>
      <c r="GT19" s="114"/>
      <c r="GU19" s="114"/>
      <c r="GV19" s="114"/>
      <c r="GW19" s="114"/>
      <c r="GX19" s="114"/>
      <c r="GY19" s="114"/>
      <c r="GZ19" s="114"/>
      <c r="HA19" s="114"/>
      <c r="HB19" s="114"/>
      <c r="HC19" s="114"/>
      <c r="HD19" s="114"/>
      <c r="HE19" s="114"/>
      <c r="HF19" s="114"/>
      <c r="HG19" s="114"/>
      <c r="HH19" s="114"/>
      <c r="HI19" s="114"/>
      <c r="HJ19" s="114"/>
      <c r="HK19" s="114"/>
      <c r="HL19" s="114"/>
      <c r="HM19" s="114"/>
      <c r="HN19" s="114"/>
      <c r="HO19" s="114"/>
      <c r="HP19" s="114"/>
      <c r="HQ19" s="114"/>
      <c r="HR19" s="114"/>
      <c r="HS19" s="114"/>
      <c r="HT19" s="114"/>
      <c r="HU19" s="114"/>
      <c r="HV19" s="114"/>
      <c r="HW19" s="114"/>
      <c r="HX19" s="114"/>
      <c r="HY19" s="114"/>
      <c r="HZ19" s="114"/>
      <c r="IA19" s="114"/>
      <c r="IB19" s="114"/>
      <c r="IC19" s="114"/>
      <c r="ID19" s="114"/>
      <c r="IE19" s="114"/>
      <c r="IF19" s="114"/>
      <c r="IG19" s="114"/>
      <c r="IH19" s="114"/>
      <c r="II19" s="114"/>
      <c r="IJ19" s="114"/>
      <c r="IK19" s="114"/>
      <c r="IL19" s="114"/>
      <c r="IM19" s="114"/>
      <c r="IN19" s="114"/>
      <c r="IO19" s="114"/>
      <c r="IP19" s="114"/>
      <c r="IQ19" s="114"/>
      <c r="IR19" s="114"/>
      <c r="IS19" s="114"/>
      <c r="IT19" s="114"/>
      <c r="IU19" s="114"/>
      <c r="IV19" s="114"/>
    </row>
    <row r="20" spans="1:256" ht="52.5" customHeight="1">
      <c r="A20" s="135" t="s">
        <v>137</v>
      </c>
      <c r="B20" s="133">
        <v>307</v>
      </c>
      <c r="C20" s="133"/>
      <c r="D20" s="133">
        <f t="shared" si="1"/>
        <v>82.05211726384364</v>
      </c>
      <c r="E20" s="133">
        <f t="shared" si="2"/>
        <v>307</v>
      </c>
      <c r="F20" s="133">
        <f t="shared" si="2"/>
        <v>251.9</v>
      </c>
      <c r="G20" s="133">
        <f t="shared" si="3"/>
        <v>82.05211726384364</v>
      </c>
      <c r="H20" s="133"/>
      <c r="I20" s="133"/>
      <c r="J20" s="133"/>
      <c r="K20" s="18"/>
      <c r="L20" s="133"/>
      <c r="M20" s="133"/>
      <c r="N20" s="18"/>
      <c r="O20" s="18"/>
      <c r="P20" s="133">
        <v>307</v>
      </c>
      <c r="Q20" s="133">
        <v>251.9</v>
      </c>
      <c r="R20" s="133">
        <f aca="true" t="shared" si="4" ref="R20:R42">Q20*100/P20</f>
        <v>82.05211726384364</v>
      </c>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114"/>
      <c r="BR20" s="114"/>
      <c r="BS20" s="114"/>
      <c r="BT20" s="114"/>
      <c r="BU20" s="114"/>
      <c r="BV20" s="114"/>
      <c r="BW20" s="114"/>
      <c r="BX20" s="114"/>
      <c r="BY20" s="114"/>
      <c r="BZ20" s="114"/>
      <c r="CA20" s="114"/>
      <c r="CB20" s="114"/>
      <c r="CC20" s="114"/>
      <c r="CD20" s="114"/>
      <c r="CE20" s="114"/>
      <c r="CF20" s="114"/>
      <c r="CG20" s="114"/>
      <c r="CH20" s="114"/>
      <c r="CI20" s="114"/>
      <c r="CJ20" s="114"/>
      <c r="CK20" s="114"/>
      <c r="CL20" s="114"/>
      <c r="CM20" s="114"/>
      <c r="CN20" s="114"/>
      <c r="CO20" s="114"/>
      <c r="CP20" s="114"/>
      <c r="CQ20" s="114"/>
      <c r="CR20" s="114"/>
      <c r="CS20" s="114"/>
      <c r="CT20" s="114"/>
      <c r="CU20" s="114"/>
      <c r="CV20" s="114"/>
      <c r="CW20" s="114"/>
      <c r="CX20" s="114"/>
      <c r="CY20" s="114"/>
      <c r="CZ20" s="114"/>
      <c r="DA20" s="114"/>
      <c r="DB20" s="114"/>
      <c r="DC20" s="114"/>
      <c r="DD20" s="114"/>
      <c r="DE20" s="114"/>
      <c r="DF20" s="114"/>
      <c r="DG20" s="114"/>
      <c r="DH20" s="114"/>
      <c r="DI20" s="114"/>
      <c r="DJ20" s="114"/>
      <c r="DK20" s="114"/>
      <c r="DL20" s="114"/>
      <c r="DM20" s="114"/>
      <c r="DN20" s="114"/>
      <c r="DO20" s="114"/>
      <c r="DP20" s="114"/>
      <c r="DQ20" s="114"/>
      <c r="DR20" s="114"/>
      <c r="DS20" s="114"/>
      <c r="DT20" s="114"/>
      <c r="DU20" s="114"/>
      <c r="DV20" s="114"/>
      <c r="DW20" s="114"/>
      <c r="DX20" s="114"/>
      <c r="DY20" s="114"/>
      <c r="DZ20" s="114"/>
      <c r="EA20" s="114"/>
      <c r="EB20" s="114"/>
      <c r="EC20" s="114"/>
      <c r="ED20" s="114"/>
      <c r="EE20" s="114"/>
      <c r="EF20" s="114"/>
      <c r="EG20" s="114"/>
      <c r="EH20" s="114"/>
      <c r="EI20" s="114"/>
      <c r="EJ20" s="114"/>
      <c r="EK20" s="114"/>
      <c r="EL20" s="114"/>
      <c r="EM20" s="114"/>
      <c r="EN20" s="114"/>
      <c r="EO20" s="114"/>
      <c r="EP20" s="114"/>
      <c r="EQ20" s="114"/>
      <c r="ER20" s="114"/>
      <c r="ES20" s="114"/>
      <c r="ET20" s="114"/>
      <c r="EU20" s="114"/>
      <c r="EV20" s="114"/>
      <c r="EW20" s="114"/>
      <c r="EX20" s="114"/>
      <c r="EY20" s="114"/>
      <c r="EZ20" s="114"/>
      <c r="FA20" s="114"/>
      <c r="FB20" s="114"/>
      <c r="FC20" s="114"/>
      <c r="FD20" s="114"/>
      <c r="FE20" s="114"/>
      <c r="FF20" s="114"/>
      <c r="FG20" s="114"/>
      <c r="FH20" s="114"/>
      <c r="FI20" s="114"/>
      <c r="FJ20" s="114"/>
      <c r="FK20" s="114"/>
      <c r="FL20" s="114"/>
      <c r="FM20" s="114"/>
      <c r="FN20" s="114"/>
      <c r="FO20" s="114"/>
      <c r="FP20" s="114"/>
      <c r="FQ20" s="114"/>
      <c r="FR20" s="114"/>
      <c r="FS20" s="114"/>
      <c r="FT20" s="114"/>
      <c r="FU20" s="114"/>
      <c r="FV20" s="114"/>
      <c r="FW20" s="114"/>
      <c r="FX20" s="114"/>
      <c r="FY20" s="114"/>
      <c r="FZ20" s="114"/>
      <c r="GA20" s="114"/>
      <c r="GB20" s="114"/>
      <c r="GC20" s="114"/>
      <c r="GD20" s="114"/>
      <c r="GE20" s="114"/>
      <c r="GF20" s="114"/>
      <c r="GG20" s="114"/>
      <c r="GH20" s="114"/>
      <c r="GI20" s="114"/>
      <c r="GJ20" s="114"/>
      <c r="GK20" s="114"/>
      <c r="GL20" s="114"/>
      <c r="GM20" s="114"/>
      <c r="GN20" s="114"/>
      <c r="GO20" s="114"/>
      <c r="GP20" s="114"/>
      <c r="GQ20" s="114"/>
      <c r="GR20" s="114"/>
      <c r="GS20" s="114"/>
      <c r="GT20" s="114"/>
      <c r="GU20" s="114"/>
      <c r="GV20" s="114"/>
      <c r="GW20" s="114"/>
      <c r="GX20" s="114"/>
      <c r="GY20" s="114"/>
      <c r="GZ20" s="114"/>
      <c r="HA20" s="114"/>
      <c r="HB20" s="114"/>
      <c r="HC20" s="114"/>
      <c r="HD20" s="114"/>
      <c r="HE20" s="114"/>
      <c r="HF20" s="114"/>
      <c r="HG20" s="114"/>
      <c r="HH20" s="114"/>
      <c r="HI20" s="114"/>
      <c r="HJ20" s="114"/>
      <c r="HK20" s="114"/>
      <c r="HL20" s="114"/>
      <c r="HM20" s="114"/>
      <c r="HN20" s="114"/>
      <c r="HO20" s="114"/>
      <c r="HP20" s="114"/>
      <c r="HQ20" s="114"/>
      <c r="HR20" s="114"/>
      <c r="HS20" s="114"/>
      <c r="HT20" s="114"/>
      <c r="HU20" s="114"/>
      <c r="HV20" s="114"/>
      <c r="HW20" s="114"/>
      <c r="HX20" s="114"/>
      <c r="HY20" s="114"/>
      <c r="HZ20" s="114"/>
      <c r="IA20" s="114"/>
      <c r="IB20" s="114"/>
      <c r="IC20" s="114"/>
      <c r="ID20" s="114"/>
      <c r="IE20" s="114"/>
      <c r="IF20" s="114"/>
      <c r="IG20" s="114"/>
      <c r="IH20" s="114"/>
      <c r="II20" s="114"/>
      <c r="IJ20" s="114"/>
      <c r="IK20" s="114"/>
      <c r="IL20" s="114"/>
      <c r="IM20" s="114"/>
      <c r="IN20" s="114"/>
      <c r="IO20" s="114"/>
      <c r="IP20" s="114"/>
      <c r="IQ20" s="114"/>
      <c r="IR20" s="114"/>
      <c r="IS20" s="114"/>
      <c r="IT20" s="114"/>
      <c r="IU20" s="114"/>
      <c r="IV20" s="114"/>
    </row>
    <row r="21" spans="1:256" ht="24.75" customHeight="1">
      <c r="A21" s="135" t="s">
        <v>257</v>
      </c>
      <c r="B21" s="133">
        <v>133</v>
      </c>
      <c r="C21" s="133"/>
      <c r="D21" s="133">
        <f t="shared" si="1"/>
        <v>100</v>
      </c>
      <c r="E21" s="133">
        <f t="shared" si="2"/>
        <v>133</v>
      </c>
      <c r="F21" s="133">
        <f t="shared" si="2"/>
        <v>133</v>
      </c>
      <c r="G21" s="133">
        <f t="shared" si="3"/>
        <v>100</v>
      </c>
      <c r="H21" s="133"/>
      <c r="I21" s="133"/>
      <c r="J21" s="133"/>
      <c r="K21" s="18"/>
      <c r="L21" s="133"/>
      <c r="M21" s="133"/>
      <c r="N21" s="18"/>
      <c r="O21" s="18"/>
      <c r="P21" s="133">
        <v>133</v>
      </c>
      <c r="Q21" s="133">
        <v>133</v>
      </c>
      <c r="R21" s="133">
        <f t="shared" si="4"/>
        <v>100</v>
      </c>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114"/>
      <c r="BP21" s="114"/>
      <c r="BQ21" s="114"/>
      <c r="BR21" s="114"/>
      <c r="BS21" s="114"/>
      <c r="BT21" s="114"/>
      <c r="BU21" s="114"/>
      <c r="BV21" s="114"/>
      <c r="BW21" s="114"/>
      <c r="BX21" s="114"/>
      <c r="BY21" s="114"/>
      <c r="BZ21" s="114"/>
      <c r="CA21" s="114"/>
      <c r="CB21" s="114"/>
      <c r="CC21" s="114"/>
      <c r="CD21" s="114"/>
      <c r="CE21" s="114"/>
      <c r="CF21" s="114"/>
      <c r="CG21" s="114"/>
      <c r="CH21" s="114"/>
      <c r="CI21" s="114"/>
      <c r="CJ21" s="114"/>
      <c r="CK21" s="114"/>
      <c r="CL21" s="114"/>
      <c r="CM21" s="114"/>
      <c r="CN21" s="114"/>
      <c r="CO21" s="114"/>
      <c r="CP21" s="114"/>
      <c r="CQ21" s="114"/>
      <c r="CR21" s="114"/>
      <c r="CS21" s="114"/>
      <c r="CT21" s="114"/>
      <c r="CU21" s="114"/>
      <c r="CV21" s="114"/>
      <c r="CW21" s="114"/>
      <c r="CX21" s="114"/>
      <c r="CY21" s="114"/>
      <c r="CZ21" s="114"/>
      <c r="DA21" s="114"/>
      <c r="DB21" s="114"/>
      <c r="DC21" s="114"/>
      <c r="DD21" s="114"/>
      <c r="DE21" s="114"/>
      <c r="DF21" s="114"/>
      <c r="DG21" s="114"/>
      <c r="DH21" s="114"/>
      <c r="DI21" s="114"/>
      <c r="DJ21" s="114"/>
      <c r="DK21" s="114"/>
      <c r="DL21" s="114"/>
      <c r="DM21" s="114"/>
      <c r="DN21" s="114"/>
      <c r="DO21" s="114"/>
      <c r="DP21" s="114"/>
      <c r="DQ21" s="114"/>
      <c r="DR21" s="114"/>
      <c r="DS21" s="114"/>
      <c r="DT21" s="114"/>
      <c r="DU21" s="114"/>
      <c r="DV21" s="114"/>
      <c r="DW21" s="114"/>
      <c r="DX21" s="114"/>
      <c r="DY21" s="114"/>
      <c r="DZ21" s="114"/>
      <c r="EA21" s="114"/>
      <c r="EB21" s="114"/>
      <c r="EC21" s="114"/>
      <c r="ED21" s="114"/>
      <c r="EE21" s="114"/>
      <c r="EF21" s="114"/>
      <c r="EG21" s="114"/>
      <c r="EH21" s="114"/>
      <c r="EI21" s="114"/>
      <c r="EJ21" s="114"/>
      <c r="EK21" s="114"/>
      <c r="EL21" s="114"/>
      <c r="EM21" s="114"/>
      <c r="EN21" s="114"/>
      <c r="EO21" s="114"/>
      <c r="EP21" s="114"/>
      <c r="EQ21" s="114"/>
      <c r="ER21" s="114"/>
      <c r="ES21" s="114"/>
      <c r="ET21" s="114"/>
      <c r="EU21" s="114"/>
      <c r="EV21" s="114"/>
      <c r="EW21" s="114"/>
      <c r="EX21" s="114"/>
      <c r="EY21" s="114"/>
      <c r="EZ21" s="114"/>
      <c r="FA21" s="114"/>
      <c r="FB21" s="114"/>
      <c r="FC21" s="114"/>
      <c r="FD21" s="114"/>
      <c r="FE21" s="114"/>
      <c r="FF21" s="114"/>
      <c r="FG21" s="114"/>
      <c r="FH21" s="114"/>
      <c r="FI21" s="114"/>
      <c r="FJ21" s="114"/>
      <c r="FK21" s="114"/>
      <c r="FL21" s="114"/>
      <c r="FM21" s="114"/>
      <c r="FN21" s="114"/>
      <c r="FO21" s="114"/>
      <c r="FP21" s="114"/>
      <c r="FQ21" s="114"/>
      <c r="FR21" s="114"/>
      <c r="FS21" s="114"/>
      <c r="FT21" s="114"/>
      <c r="FU21" s="114"/>
      <c r="FV21" s="114"/>
      <c r="FW21" s="114"/>
      <c r="FX21" s="114"/>
      <c r="FY21" s="114"/>
      <c r="FZ21" s="114"/>
      <c r="GA21" s="114"/>
      <c r="GB21" s="114"/>
      <c r="GC21" s="114"/>
      <c r="GD21" s="114"/>
      <c r="GE21" s="114"/>
      <c r="GF21" s="114"/>
      <c r="GG21" s="114"/>
      <c r="GH21" s="114"/>
      <c r="GI21" s="114"/>
      <c r="GJ21" s="114"/>
      <c r="GK21" s="114"/>
      <c r="GL21" s="114"/>
      <c r="GM21" s="114"/>
      <c r="GN21" s="114"/>
      <c r="GO21" s="114"/>
      <c r="GP21" s="114"/>
      <c r="GQ21" s="114"/>
      <c r="GR21" s="114"/>
      <c r="GS21" s="114"/>
      <c r="GT21" s="114"/>
      <c r="GU21" s="114"/>
      <c r="GV21" s="114"/>
      <c r="GW21" s="114"/>
      <c r="GX21" s="114"/>
      <c r="GY21" s="114"/>
      <c r="GZ21" s="114"/>
      <c r="HA21" s="114"/>
      <c r="HB21" s="114"/>
      <c r="HC21" s="114"/>
      <c r="HD21" s="114"/>
      <c r="HE21" s="114"/>
      <c r="HF21" s="114"/>
      <c r="HG21" s="114"/>
      <c r="HH21" s="114"/>
      <c r="HI21" s="114"/>
      <c r="HJ21" s="114"/>
      <c r="HK21" s="114"/>
      <c r="HL21" s="114"/>
      <c r="HM21" s="114"/>
      <c r="HN21" s="114"/>
      <c r="HO21" s="114"/>
      <c r="HP21" s="114"/>
      <c r="HQ21" s="114"/>
      <c r="HR21" s="114"/>
      <c r="HS21" s="114"/>
      <c r="HT21" s="114"/>
      <c r="HU21" s="114"/>
      <c r="HV21" s="114"/>
      <c r="HW21" s="114"/>
      <c r="HX21" s="114"/>
      <c r="HY21" s="114"/>
      <c r="HZ21" s="114"/>
      <c r="IA21" s="114"/>
      <c r="IB21" s="114"/>
      <c r="IC21" s="114"/>
      <c r="ID21" s="114"/>
      <c r="IE21" s="114"/>
      <c r="IF21" s="114"/>
      <c r="IG21" s="114"/>
      <c r="IH21" s="114"/>
      <c r="II21" s="114"/>
      <c r="IJ21" s="114"/>
      <c r="IK21" s="114"/>
      <c r="IL21" s="114"/>
      <c r="IM21" s="114"/>
      <c r="IN21" s="114"/>
      <c r="IO21" s="114"/>
      <c r="IP21" s="114"/>
      <c r="IQ21" s="114"/>
      <c r="IR21" s="114"/>
      <c r="IS21" s="114"/>
      <c r="IT21" s="114"/>
      <c r="IU21" s="114"/>
      <c r="IV21" s="114"/>
    </row>
    <row r="22" spans="1:256" ht="43.5" customHeight="1">
      <c r="A22" s="135" t="s">
        <v>138</v>
      </c>
      <c r="B22" s="133">
        <v>811.3</v>
      </c>
      <c r="C22" s="133"/>
      <c r="D22" s="133">
        <f t="shared" si="1"/>
        <v>100</v>
      </c>
      <c r="E22" s="133">
        <f t="shared" si="2"/>
        <v>811.3</v>
      </c>
      <c r="F22" s="133">
        <f t="shared" si="2"/>
        <v>811.3</v>
      </c>
      <c r="G22" s="133">
        <f t="shared" si="3"/>
        <v>100</v>
      </c>
      <c r="H22" s="133"/>
      <c r="I22" s="133"/>
      <c r="J22" s="133"/>
      <c r="K22" s="18"/>
      <c r="L22" s="133"/>
      <c r="M22" s="133"/>
      <c r="N22" s="18"/>
      <c r="O22" s="18"/>
      <c r="P22" s="133">
        <v>811.3</v>
      </c>
      <c r="Q22" s="133">
        <v>811.3</v>
      </c>
      <c r="R22" s="133">
        <f t="shared" si="4"/>
        <v>100</v>
      </c>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4"/>
      <c r="BH22" s="114"/>
      <c r="BI22" s="114"/>
      <c r="BJ22" s="114"/>
      <c r="BK22" s="114"/>
      <c r="BL22" s="114"/>
      <c r="BM22" s="114"/>
      <c r="BN22" s="114"/>
      <c r="BO22" s="114"/>
      <c r="BP22" s="114"/>
      <c r="BQ22" s="114"/>
      <c r="BR22" s="114"/>
      <c r="BS22" s="114"/>
      <c r="BT22" s="114"/>
      <c r="BU22" s="114"/>
      <c r="BV22" s="114"/>
      <c r="BW22" s="114"/>
      <c r="BX22" s="114"/>
      <c r="BY22" s="114"/>
      <c r="BZ22" s="114"/>
      <c r="CA22" s="114"/>
      <c r="CB22" s="114"/>
      <c r="CC22" s="114"/>
      <c r="CD22" s="114"/>
      <c r="CE22" s="114"/>
      <c r="CF22" s="114"/>
      <c r="CG22" s="114"/>
      <c r="CH22" s="114"/>
      <c r="CI22" s="114"/>
      <c r="CJ22" s="114"/>
      <c r="CK22" s="114"/>
      <c r="CL22" s="114"/>
      <c r="CM22" s="114"/>
      <c r="CN22" s="114"/>
      <c r="CO22" s="114"/>
      <c r="CP22" s="114"/>
      <c r="CQ22" s="114"/>
      <c r="CR22" s="114"/>
      <c r="CS22" s="114"/>
      <c r="CT22" s="114"/>
      <c r="CU22" s="114"/>
      <c r="CV22" s="114"/>
      <c r="CW22" s="114"/>
      <c r="CX22" s="114"/>
      <c r="CY22" s="114"/>
      <c r="CZ22" s="114"/>
      <c r="DA22" s="114"/>
      <c r="DB22" s="114"/>
      <c r="DC22" s="114"/>
      <c r="DD22" s="114"/>
      <c r="DE22" s="114"/>
      <c r="DF22" s="114"/>
      <c r="DG22" s="114"/>
      <c r="DH22" s="114"/>
      <c r="DI22" s="114"/>
      <c r="DJ22" s="114"/>
      <c r="DK22" s="114"/>
      <c r="DL22" s="114"/>
      <c r="DM22" s="114"/>
      <c r="DN22" s="114"/>
      <c r="DO22" s="114"/>
      <c r="DP22" s="114"/>
      <c r="DQ22" s="114"/>
      <c r="DR22" s="114"/>
      <c r="DS22" s="114"/>
      <c r="DT22" s="114"/>
      <c r="DU22" s="114"/>
      <c r="DV22" s="114"/>
      <c r="DW22" s="114"/>
      <c r="DX22" s="114"/>
      <c r="DY22" s="114"/>
      <c r="DZ22" s="114"/>
      <c r="EA22" s="114"/>
      <c r="EB22" s="114"/>
      <c r="EC22" s="114"/>
      <c r="ED22" s="114"/>
      <c r="EE22" s="114"/>
      <c r="EF22" s="114"/>
      <c r="EG22" s="114"/>
      <c r="EH22" s="114"/>
      <c r="EI22" s="114"/>
      <c r="EJ22" s="114"/>
      <c r="EK22" s="114"/>
      <c r="EL22" s="114"/>
      <c r="EM22" s="114"/>
      <c r="EN22" s="114"/>
      <c r="EO22" s="114"/>
      <c r="EP22" s="114"/>
      <c r="EQ22" s="114"/>
      <c r="ER22" s="114"/>
      <c r="ES22" s="114"/>
      <c r="ET22" s="114"/>
      <c r="EU22" s="114"/>
      <c r="EV22" s="114"/>
      <c r="EW22" s="114"/>
      <c r="EX22" s="114"/>
      <c r="EY22" s="114"/>
      <c r="EZ22" s="114"/>
      <c r="FA22" s="114"/>
      <c r="FB22" s="114"/>
      <c r="FC22" s="114"/>
      <c r="FD22" s="114"/>
      <c r="FE22" s="114"/>
      <c r="FF22" s="114"/>
      <c r="FG22" s="114"/>
      <c r="FH22" s="114"/>
      <c r="FI22" s="114"/>
      <c r="FJ22" s="114"/>
      <c r="FK22" s="114"/>
      <c r="FL22" s="114"/>
      <c r="FM22" s="114"/>
      <c r="FN22" s="114"/>
      <c r="FO22" s="114"/>
      <c r="FP22" s="114"/>
      <c r="FQ22" s="114"/>
      <c r="FR22" s="114"/>
      <c r="FS22" s="114"/>
      <c r="FT22" s="114"/>
      <c r="FU22" s="114"/>
      <c r="FV22" s="114"/>
      <c r="FW22" s="114"/>
      <c r="FX22" s="114"/>
      <c r="FY22" s="114"/>
      <c r="FZ22" s="114"/>
      <c r="GA22" s="114"/>
      <c r="GB22" s="114"/>
      <c r="GC22" s="114"/>
      <c r="GD22" s="114"/>
      <c r="GE22" s="114"/>
      <c r="GF22" s="114"/>
      <c r="GG22" s="114"/>
      <c r="GH22" s="114"/>
      <c r="GI22" s="114"/>
      <c r="GJ22" s="114"/>
      <c r="GK22" s="114"/>
      <c r="GL22" s="114"/>
      <c r="GM22" s="114"/>
      <c r="GN22" s="114"/>
      <c r="GO22" s="114"/>
      <c r="GP22" s="114"/>
      <c r="GQ22" s="114"/>
      <c r="GR22" s="114"/>
      <c r="GS22" s="114"/>
      <c r="GT22" s="114"/>
      <c r="GU22" s="114"/>
      <c r="GV22" s="114"/>
      <c r="GW22" s="114"/>
      <c r="GX22" s="114"/>
      <c r="GY22" s="114"/>
      <c r="GZ22" s="114"/>
      <c r="HA22" s="114"/>
      <c r="HB22" s="114"/>
      <c r="HC22" s="114"/>
      <c r="HD22" s="114"/>
      <c r="HE22" s="114"/>
      <c r="HF22" s="114"/>
      <c r="HG22" s="114"/>
      <c r="HH22" s="114"/>
      <c r="HI22" s="114"/>
      <c r="HJ22" s="114"/>
      <c r="HK22" s="114"/>
      <c r="HL22" s="114"/>
      <c r="HM22" s="114"/>
      <c r="HN22" s="114"/>
      <c r="HO22" s="114"/>
      <c r="HP22" s="114"/>
      <c r="HQ22" s="114"/>
      <c r="HR22" s="114"/>
      <c r="HS22" s="114"/>
      <c r="HT22" s="114"/>
      <c r="HU22" s="114"/>
      <c r="HV22" s="114"/>
      <c r="HW22" s="114"/>
      <c r="HX22" s="114"/>
      <c r="HY22" s="114"/>
      <c r="HZ22" s="114"/>
      <c r="IA22" s="114"/>
      <c r="IB22" s="114"/>
      <c r="IC22" s="114"/>
      <c r="ID22" s="114"/>
      <c r="IE22" s="114"/>
      <c r="IF22" s="114"/>
      <c r="IG22" s="114"/>
      <c r="IH22" s="114"/>
      <c r="II22" s="114"/>
      <c r="IJ22" s="114"/>
      <c r="IK22" s="114"/>
      <c r="IL22" s="114"/>
      <c r="IM22" s="114"/>
      <c r="IN22" s="114"/>
      <c r="IO22" s="114"/>
      <c r="IP22" s="114"/>
      <c r="IQ22" s="114"/>
      <c r="IR22" s="114"/>
      <c r="IS22" s="114"/>
      <c r="IT22" s="114"/>
      <c r="IU22" s="114"/>
      <c r="IV22" s="114"/>
    </row>
    <row r="23" spans="1:256" ht="42" customHeight="1">
      <c r="A23" s="137" t="s">
        <v>139</v>
      </c>
      <c r="B23" s="133">
        <v>2182.1</v>
      </c>
      <c r="C23" s="133"/>
      <c r="D23" s="133">
        <f t="shared" si="1"/>
        <v>95.71055405343476</v>
      </c>
      <c r="E23" s="133">
        <f t="shared" si="2"/>
        <v>2182.1</v>
      </c>
      <c r="F23" s="133">
        <f t="shared" si="2"/>
        <v>2088.5</v>
      </c>
      <c r="G23" s="133">
        <f t="shared" si="3"/>
        <v>95.71055405343476</v>
      </c>
      <c r="H23" s="133"/>
      <c r="I23" s="133"/>
      <c r="J23" s="133"/>
      <c r="K23" s="18"/>
      <c r="L23" s="133"/>
      <c r="M23" s="133"/>
      <c r="N23" s="18"/>
      <c r="O23" s="18"/>
      <c r="P23" s="133">
        <v>2182.1</v>
      </c>
      <c r="Q23" s="133">
        <v>2088.5</v>
      </c>
      <c r="R23" s="133">
        <f t="shared" si="4"/>
        <v>95.71055405343476</v>
      </c>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14"/>
      <c r="BP23" s="114"/>
      <c r="BQ23" s="114"/>
      <c r="BR23" s="114"/>
      <c r="BS23" s="114"/>
      <c r="BT23" s="114"/>
      <c r="BU23" s="114"/>
      <c r="BV23" s="114"/>
      <c r="BW23" s="114"/>
      <c r="BX23" s="114"/>
      <c r="BY23" s="114"/>
      <c r="BZ23" s="114"/>
      <c r="CA23" s="114"/>
      <c r="CB23" s="114"/>
      <c r="CC23" s="114"/>
      <c r="CD23" s="114"/>
      <c r="CE23" s="114"/>
      <c r="CF23" s="114"/>
      <c r="CG23" s="114"/>
      <c r="CH23" s="114"/>
      <c r="CI23" s="114"/>
      <c r="CJ23" s="114"/>
      <c r="CK23" s="114"/>
      <c r="CL23" s="114"/>
      <c r="CM23" s="114"/>
      <c r="CN23" s="114"/>
      <c r="CO23" s="114"/>
      <c r="CP23" s="114"/>
      <c r="CQ23" s="114"/>
      <c r="CR23" s="114"/>
      <c r="CS23" s="114"/>
      <c r="CT23" s="114"/>
      <c r="CU23" s="114"/>
      <c r="CV23" s="114"/>
      <c r="CW23" s="114"/>
      <c r="CX23" s="114"/>
      <c r="CY23" s="114"/>
      <c r="CZ23" s="114"/>
      <c r="DA23" s="114"/>
      <c r="DB23" s="114"/>
      <c r="DC23" s="114"/>
      <c r="DD23" s="114"/>
      <c r="DE23" s="114"/>
      <c r="DF23" s="114"/>
      <c r="DG23" s="114"/>
      <c r="DH23" s="114"/>
      <c r="DI23" s="114"/>
      <c r="DJ23" s="114"/>
      <c r="DK23" s="114"/>
      <c r="DL23" s="114"/>
      <c r="DM23" s="114"/>
      <c r="DN23" s="114"/>
      <c r="DO23" s="114"/>
      <c r="DP23" s="114"/>
      <c r="DQ23" s="114"/>
      <c r="DR23" s="114"/>
      <c r="DS23" s="114"/>
      <c r="DT23" s="114"/>
      <c r="DU23" s="114"/>
      <c r="DV23" s="114"/>
      <c r="DW23" s="114"/>
      <c r="DX23" s="114"/>
      <c r="DY23" s="114"/>
      <c r="DZ23" s="114"/>
      <c r="EA23" s="114"/>
      <c r="EB23" s="114"/>
      <c r="EC23" s="114"/>
      <c r="ED23" s="114"/>
      <c r="EE23" s="114"/>
      <c r="EF23" s="114"/>
      <c r="EG23" s="114"/>
      <c r="EH23" s="114"/>
      <c r="EI23" s="114"/>
      <c r="EJ23" s="114"/>
      <c r="EK23" s="114"/>
      <c r="EL23" s="114"/>
      <c r="EM23" s="114"/>
      <c r="EN23" s="114"/>
      <c r="EO23" s="114"/>
      <c r="EP23" s="114"/>
      <c r="EQ23" s="114"/>
      <c r="ER23" s="114"/>
      <c r="ES23" s="114"/>
      <c r="ET23" s="114"/>
      <c r="EU23" s="114"/>
      <c r="EV23" s="114"/>
      <c r="EW23" s="114"/>
      <c r="EX23" s="114"/>
      <c r="EY23" s="114"/>
      <c r="EZ23" s="114"/>
      <c r="FA23" s="114"/>
      <c r="FB23" s="114"/>
      <c r="FC23" s="114"/>
      <c r="FD23" s="114"/>
      <c r="FE23" s="114"/>
      <c r="FF23" s="114"/>
      <c r="FG23" s="114"/>
      <c r="FH23" s="114"/>
      <c r="FI23" s="114"/>
      <c r="FJ23" s="114"/>
      <c r="FK23" s="114"/>
      <c r="FL23" s="114"/>
      <c r="FM23" s="114"/>
      <c r="FN23" s="114"/>
      <c r="FO23" s="114"/>
      <c r="FP23" s="114"/>
      <c r="FQ23" s="114"/>
      <c r="FR23" s="114"/>
      <c r="FS23" s="114"/>
      <c r="FT23" s="114"/>
      <c r="FU23" s="114"/>
      <c r="FV23" s="114"/>
      <c r="FW23" s="114"/>
      <c r="FX23" s="114"/>
      <c r="FY23" s="114"/>
      <c r="FZ23" s="114"/>
      <c r="GA23" s="114"/>
      <c r="GB23" s="114"/>
      <c r="GC23" s="114"/>
      <c r="GD23" s="114"/>
      <c r="GE23" s="114"/>
      <c r="GF23" s="114"/>
      <c r="GG23" s="114"/>
      <c r="GH23" s="114"/>
      <c r="GI23" s="114"/>
      <c r="GJ23" s="114"/>
      <c r="GK23" s="114"/>
      <c r="GL23" s="114"/>
      <c r="GM23" s="114"/>
      <c r="GN23" s="114"/>
      <c r="GO23" s="114"/>
      <c r="GP23" s="114"/>
      <c r="GQ23" s="114"/>
      <c r="GR23" s="114"/>
      <c r="GS23" s="114"/>
      <c r="GT23" s="114"/>
      <c r="GU23" s="114"/>
      <c r="GV23" s="114"/>
      <c r="GW23" s="114"/>
      <c r="GX23" s="114"/>
      <c r="GY23" s="114"/>
      <c r="GZ23" s="114"/>
      <c r="HA23" s="114"/>
      <c r="HB23" s="114"/>
      <c r="HC23" s="114"/>
      <c r="HD23" s="114"/>
      <c r="HE23" s="114"/>
      <c r="HF23" s="114"/>
      <c r="HG23" s="114"/>
      <c r="HH23" s="114"/>
      <c r="HI23" s="114"/>
      <c r="HJ23" s="114"/>
      <c r="HK23" s="114"/>
      <c r="HL23" s="114"/>
      <c r="HM23" s="114"/>
      <c r="HN23" s="114"/>
      <c r="HO23" s="114"/>
      <c r="HP23" s="114"/>
      <c r="HQ23" s="114"/>
      <c r="HR23" s="114"/>
      <c r="HS23" s="114"/>
      <c r="HT23" s="114"/>
      <c r="HU23" s="114"/>
      <c r="HV23" s="114"/>
      <c r="HW23" s="114"/>
      <c r="HX23" s="114"/>
      <c r="HY23" s="114"/>
      <c r="HZ23" s="114"/>
      <c r="IA23" s="114"/>
      <c r="IB23" s="114"/>
      <c r="IC23" s="114"/>
      <c r="ID23" s="114"/>
      <c r="IE23" s="114"/>
      <c r="IF23" s="114"/>
      <c r="IG23" s="114"/>
      <c r="IH23" s="114"/>
      <c r="II23" s="114"/>
      <c r="IJ23" s="114"/>
      <c r="IK23" s="114"/>
      <c r="IL23" s="114"/>
      <c r="IM23" s="114"/>
      <c r="IN23" s="114"/>
      <c r="IO23" s="114"/>
      <c r="IP23" s="114"/>
      <c r="IQ23" s="114"/>
      <c r="IR23" s="114"/>
      <c r="IS23" s="114"/>
      <c r="IT23" s="114"/>
      <c r="IU23" s="114"/>
      <c r="IV23" s="114"/>
    </row>
    <row r="24" spans="1:256" ht="40.5" customHeight="1">
      <c r="A24" s="135" t="s">
        <v>140</v>
      </c>
      <c r="B24" s="133">
        <v>973.7</v>
      </c>
      <c r="C24" s="133"/>
      <c r="D24" s="133">
        <f t="shared" si="1"/>
        <v>99.98972989627195</v>
      </c>
      <c r="E24" s="133">
        <f t="shared" si="2"/>
        <v>973.7</v>
      </c>
      <c r="F24" s="133">
        <f t="shared" si="2"/>
        <v>973.6</v>
      </c>
      <c r="G24" s="133">
        <f t="shared" si="3"/>
        <v>99.98972989627195</v>
      </c>
      <c r="H24" s="133"/>
      <c r="I24" s="133"/>
      <c r="J24" s="133"/>
      <c r="K24" s="18"/>
      <c r="L24" s="133"/>
      <c r="M24" s="133"/>
      <c r="N24" s="18"/>
      <c r="O24" s="18"/>
      <c r="P24" s="133">
        <v>973.7</v>
      </c>
      <c r="Q24" s="133">
        <v>973.6</v>
      </c>
      <c r="R24" s="133">
        <f t="shared" si="4"/>
        <v>99.98972989627195</v>
      </c>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c r="BS24" s="114"/>
      <c r="BT24" s="114"/>
      <c r="BU24" s="114"/>
      <c r="BV24" s="114"/>
      <c r="BW24" s="114"/>
      <c r="BX24" s="114"/>
      <c r="BY24" s="114"/>
      <c r="BZ24" s="114"/>
      <c r="CA24" s="114"/>
      <c r="CB24" s="114"/>
      <c r="CC24" s="114"/>
      <c r="CD24" s="114"/>
      <c r="CE24" s="114"/>
      <c r="CF24" s="114"/>
      <c r="CG24" s="114"/>
      <c r="CH24" s="114"/>
      <c r="CI24" s="114"/>
      <c r="CJ24" s="114"/>
      <c r="CK24" s="114"/>
      <c r="CL24" s="114"/>
      <c r="CM24" s="114"/>
      <c r="CN24" s="114"/>
      <c r="CO24" s="114"/>
      <c r="CP24" s="114"/>
      <c r="CQ24" s="114"/>
      <c r="CR24" s="114"/>
      <c r="CS24" s="114"/>
      <c r="CT24" s="114"/>
      <c r="CU24" s="114"/>
      <c r="CV24" s="114"/>
      <c r="CW24" s="114"/>
      <c r="CX24" s="114"/>
      <c r="CY24" s="114"/>
      <c r="CZ24" s="114"/>
      <c r="DA24" s="114"/>
      <c r="DB24" s="114"/>
      <c r="DC24" s="114"/>
      <c r="DD24" s="114"/>
      <c r="DE24" s="114"/>
      <c r="DF24" s="114"/>
      <c r="DG24" s="114"/>
      <c r="DH24" s="114"/>
      <c r="DI24" s="114"/>
      <c r="DJ24" s="114"/>
      <c r="DK24" s="114"/>
      <c r="DL24" s="114"/>
      <c r="DM24" s="114"/>
      <c r="DN24" s="114"/>
      <c r="DO24" s="114"/>
      <c r="DP24" s="114"/>
      <c r="DQ24" s="114"/>
      <c r="DR24" s="114"/>
      <c r="DS24" s="114"/>
      <c r="DT24" s="114"/>
      <c r="DU24" s="114"/>
      <c r="DV24" s="114"/>
      <c r="DW24" s="114"/>
      <c r="DX24" s="114"/>
      <c r="DY24" s="114"/>
      <c r="DZ24" s="114"/>
      <c r="EA24" s="114"/>
      <c r="EB24" s="114"/>
      <c r="EC24" s="114"/>
      <c r="ED24" s="114"/>
      <c r="EE24" s="114"/>
      <c r="EF24" s="114"/>
      <c r="EG24" s="114"/>
      <c r="EH24" s="114"/>
      <c r="EI24" s="114"/>
      <c r="EJ24" s="114"/>
      <c r="EK24" s="114"/>
      <c r="EL24" s="114"/>
      <c r="EM24" s="114"/>
      <c r="EN24" s="114"/>
      <c r="EO24" s="114"/>
      <c r="EP24" s="114"/>
      <c r="EQ24" s="114"/>
      <c r="ER24" s="114"/>
      <c r="ES24" s="114"/>
      <c r="ET24" s="114"/>
      <c r="EU24" s="114"/>
      <c r="EV24" s="114"/>
      <c r="EW24" s="114"/>
      <c r="EX24" s="114"/>
      <c r="EY24" s="114"/>
      <c r="EZ24" s="114"/>
      <c r="FA24" s="114"/>
      <c r="FB24" s="114"/>
      <c r="FC24" s="114"/>
      <c r="FD24" s="114"/>
      <c r="FE24" s="114"/>
      <c r="FF24" s="114"/>
      <c r="FG24" s="114"/>
      <c r="FH24" s="114"/>
      <c r="FI24" s="114"/>
      <c r="FJ24" s="114"/>
      <c r="FK24" s="114"/>
      <c r="FL24" s="114"/>
      <c r="FM24" s="114"/>
      <c r="FN24" s="114"/>
      <c r="FO24" s="114"/>
      <c r="FP24" s="114"/>
      <c r="FQ24" s="114"/>
      <c r="FR24" s="114"/>
      <c r="FS24" s="114"/>
      <c r="FT24" s="114"/>
      <c r="FU24" s="114"/>
      <c r="FV24" s="114"/>
      <c r="FW24" s="114"/>
      <c r="FX24" s="114"/>
      <c r="FY24" s="114"/>
      <c r="FZ24" s="114"/>
      <c r="GA24" s="114"/>
      <c r="GB24" s="114"/>
      <c r="GC24" s="114"/>
      <c r="GD24" s="114"/>
      <c r="GE24" s="114"/>
      <c r="GF24" s="114"/>
      <c r="GG24" s="114"/>
      <c r="GH24" s="114"/>
      <c r="GI24" s="114"/>
      <c r="GJ24" s="114"/>
      <c r="GK24" s="114"/>
      <c r="GL24" s="114"/>
      <c r="GM24" s="114"/>
      <c r="GN24" s="114"/>
      <c r="GO24" s="114"/>
      <c r="GP24" s="114"/>
      <c r="GQ24" s="114"/>
      <c r="GR24" s="114"/>
      <c r="GS24" s="114"/>
      <c r="GT24" s="114"/>
      <c r="GU24" s="114"/>
      <c r="GV24" s="114"/>
      <c r="GW24" s="114"/>
      <c r="GX24" s="114"/>
      <c r="GY24" s="114"/>
      <c r="GZ24" s="114"/>
      <c r="HA24" s="114"/>
      <c r="HB24" s="114"/>
      <c r="HC24" s="114"/>
      <c r="HD24" s="114"/>
      <c r="HE24" s="114"/>
      <c r="HF24" s="114"/>
      <c r="HG24" s="114"/>
      <c r="HH24" s="114"/>
      <c r="HI24" s="114"/>
      <c r="HJ24" s="114"/>
      <c r="HK24" s="114"/>
      <c r="HL24" s="114"/>
      <c r="HM24" s="114"/>
      <c r="HN24" s="114"/>
      <c r="HO24" s="114"/>
      <c r="HP24" s="114"/>
      <c r="HQ24" s="114"/>
      <c r="HR24" s="114"/>
      <c r="HS24" s="114"/>
      <c r="HT24" s="114"/>
      <c r="HU24" s="114"/>
      <c r="HV24" s="114"/>
      <c r="HW24" s="114"/>
      <c r="HX24" s="114"/>
      <c r="HY24" s="114"/>
      <c r="HZ24" s="114"/>
      <c r="IA24" s="114"/>
      <c r="IB24" s="114"/>
      <c r="IC24" s="114"/>
      <c r="ID24" s="114"/>
      <c r="IE24" s="114"/>
      <c r="IF24" s="114"/>
      <c r="IG24" s="114"/>
      <c r="IH24" s="114"/>
      <c r="II24" s="114"/>
      <c r="IJ24" s="114"/>
      <c r="IK24" s="114"/>
      <c r="IL24" s="114"/>
      <c r="IM24" s="114"/>
      <c r="IN24" s="114"/>
      <c r="IO24" s="114"/>
      <c r="IP24" s="114"/>
      <c r="IQ24" s="114"/>
      <c r="IR24" s="114"/>
      <c r="IS24" s="114"/>
      <c r="IT24" s="114"/>
      <c r="IU24" s="114"/>
      <c r="IV24" s="114"/>
    </row>
    <row r="25" spans="1:256" s="425" customFormat="1" ht="45" customHeight="1">
      <c r="A25" s="426" t="s">
        <v>141</v>
      </c>
      <c r="B25" s="422">
        <v>7081.9</v>
      </c>
      <c r="C25" s="422"/>
      <c r="D25" s="422">
        <f t="shared" si="1"/>
        <v>100</v>
      </c>
      <c r="E25" s="422">
        <f t="shared" si="2"/>
        <v>7081.9</v>
      </c>
      <c r="F25" s="422">
        <f t="shared" si="2"/>
        <v>7081.9</v>
      </c>
      <c r="G25" s="422">
        <f t="shared" si="3"/>
        <v>100</v>
      </c>
      <c r="H25" s="422"/>
      <c r="I25" s="422"/>
      <c r="J25" s="422"/>
      <c r="K25" s="423"/>
      <c r="L25" s="422"/>
      <c r="M25" s="422"/>
      <c r="N25" s="423"/>
      <c r="O25" s="423"/>
      <c r="P25" s="422">
        <v>7081.9</v>
      </c>
      <c r="Q25" s="422">
        <v>7081.9</v>
      </c>
      <c r="R25" s="422">
        <f t="shared" si="4"/>
        <v>100</v>
      </c>
      <c r="S25" s="424"/>
      <c r="T25" s="424"/>
      <c r="U25" s="424"/>
      <c r="V25" s="424"/>
      <c r="W25" s="424"/>
      <c r="X25" s="424"/>
      <c r="Y25" s="424"/>
      <c r="Z25" s="424"/>
      <c r="AA25" s="424"/>
      <c r="AB25" s="424"/>
      <c r="AC25" s="424"/>
      <c r="AD25" s="424"/>
      <c r="AE25" s="424"/>
      <c r="AF25" s="424"/>
      <c r="AG25" s="424"/>
      <c r="AH25" s="424"/>
      <c r="AI25" s="424"/>
      <c r="AJ25" s="424"/>
      <c r="AK25" s="424"/>
      <c r="AL25" s="424"/>
      <c r="AM25" s="424"/>
      <c r="AN25" s="424"/>
      <c r="AO25" s="424"/>
      <c r="AP25" s="424"/>
      <c r="AQ25" s="424"/>
      <c r="AR25" s="424"/>
      <c r="AS25" s="424"/>
      <c r="AT25" s="424"/>
      <c r="AU25" s="424"/>
      <c r="AV25" s="424"/>
      <c r="AW25" s="424"/>
      <c r="AX25" s="424"/>
      <c r="AY25" s="424"/>
      <c r="AZ25" s="424"/>
      <c r="BA25" s="424"/>
      <c r="BB25" s="424"/>
      <c r="BC25" s="424"/>
      <c r="BD25" s="424"/>
      <c r="BE25" s="424"/>
      <c r="BF25" s="424"/>
      <c r="BG25" s="424"/>
      <c r="BH25" s="424"/>
      <c r="BI25" s="424"/>
      <c r="BJ25" s="424"/>
      <c r="BK25" s="424"/>
      <c r="BL25" s="424"/>
      <c r="BM25" s="424"/>
      <c r="BN25" s="424"/>
      <c r="BO25" s="424"/>
      <c r="BP25" s="424"/>
      <c r="BQ25" s="424"/>
      <c r="BR25" s="424"/>
      <c r="BS25" s="424"/>
      <c r="BT25" s="424"/>
      <c r="BU25" s="424"/>
      <c r="BV25" s="424"/>
      <c r="BW25" s="424"/>
      <c r="BX25" s="424"/>
      <c r="BY25" s="424"/>
      <c r="BZ25" s="424"/>
      <c r="CA25" s="424"/>
      <c r="CB25" s="424"/>
      <c r="CC25" s="424"/>
      <c r="CD25" s="424"/>
      <c r="CE25" s="424"/>
      <c r="CF25" s="424"/>
      <c r="CG25" s="424"/>
      <c r="CH25" s="424"/>
      <c r="CI25" s="424"/>
      <c r="CJ25" s="424"/>
      <c r="CK25" s="424"/>
      <c r="CL25" s="424"/>
      <c r="CM25" s="424"/>
      <c r="CN25" s="424"/>
      <c r="CO25" s="424"/>
      <c r="CP25" s="424"/>
      <c r="CQ25" s="424"/>
      <c r="CR25" s="424"/>
      <c r="CS25" s="424"/>
      <c r="CT25" s="424"/>
      <c r="CU25" s="424"/>
      <c r="CV25" s="424"/>
      <c r="CW25" s="424"/>
      <c r="CX25" s="424"/>
      <c r="CY25" s="424"/>
      <c r="CZ25" s="424"/>
      <c r="DA25" s="424"/>
      <c r="DB25" s="424"/>
      <c r="DC25" s="424"/>
      <c r="DD25" s="424"/>
      <c r="DE25" s="424"/>
      <c r="DF25" s="424"/>
      <c r="DG25" s="424"/>
      <c r="DH25" s="424"/>
      <c r="DI25" s="424"/>
      <c r="DJ25" s="424"/>
      <c r="DK25" s="424"/>
      <c r="DL25" s="424"/>
      <c r="DM25" s="424"/>
      <c r="DN25" s="424"/>
      <c r="DO25" s="424"/>
      <c r="DP25" s="424"/>
      <c r="DQ25" s="424"/>
      <c r="DR25" s="424"/>
      <c r="DS25" s="424"/>
      <c r="DT25" s="424"/>
      <c r="DU25" s="424"/>
      <c r="DV25" s="424"/>
      <c r="DW25" s="424"/>
      <c r="DX25" s="424"/>
      <c r="DY25" s="424"/>
      <c r="DZ25" s="424"/>
      <c r="EA25" s="424"/>
      <c r="EB25" s="424"/>
      <c r="EC25" s="424"/>
      <c r="ED25" s="424"/>
      <c r="EE25" s="424"/>
      <c r="EF25" s="424"/>
      <c r="EG25" s="424"/>
      <c r="EH25" s="424"/>
      <c r="EI25" s="424"/>
      <c r="EJ25" s="424"/>
      <c r="EK25" s="424"/>
      <c r="EL25" s="424"/>
      <c r="EM25" s="424"/>
      <c r="EN25" s="424"/>
      <c r="EO25" s="424"/>
      <c r="EP25" s="424"/>
      <c r="EQ25" s="424"/>
      <c r="ER25" s="424"/>
      <c r="ES25" s="424"/>
      <c r="ET25" s="424"/>
      <c r="EU25" s="424"/>
      <c r="EV25" s="424"/>
      <c r="EW25" s="424"/>
      <c r="EX25" s="424"/>
      <c r="EY25" s="424"/>
      <c r="EZ25" s="424"/>
      <c r="FA25" s="424"/>
      <c r="FB25" s="424"/>
      <c r="FC25" s="424"/>
      <c r="FD25" s="424"/>
      <c r="FE25" s="424"/>
      <c r="FF25" s="424"/>
      <c r="FG25" s="424"/>
      <c r="FH25" s="424"/>
      <c r="FI25" s="424"/>
      <c r="FJ25" s="424"/>
      <c r="FK25" s="424"/>
      <c r="FL25" s="424"/>
      <c r="FM25" s="424"/>
      <c r="FN25" s="424"/>
      <c r="FO25" s="424"/>
      <c r="FP25" s="424"/>
      <c r="FQ25" s="424"/>
      <c r="FR25" s="424"/>
      <c r="FS25" s="424"/>
      <c r="FT25" s="424"/>
      <c r="FU25" s="424"/>
      <c r="FV25" s="424"/>
      <c r="FW25" s="424"/>
      <c r="FX25" s="424"/>
      <c r="FY25" s="424"/>
      <c r="FZ25" s="424"/>
      <c r="GA25" s="424"/>
      <c r="GB25" s="424"/>
      <c r="GC25" s="424"/>
      <c r="GD25" s="424"/>
      <c r="GE25" s="424"/>
      <c r="GF25" s="424"/>
      <c r="GG25" s="424"/>
      <c r="GH25" s="424"/>
      <c r="GI25" s="424"/>
      <c r="GJ25" s="424"/>
      <c r="GK25" s="424"/>
      <c r="GL25" s="424"/>
      <c r="GM25" s="424"/>
      <c r="GN25" s="424"/>
      <c r="GO25" s="424"/>
      <c r="GP25" s="424"/>
      <c r="GQ25" s="424"/>
      <c r="GR25" s="424"/>
      <c r="GS25" s="424"/>
      <c r="GT25" s="424"/>
      <c r="GU25" s="424"/>
      <c r="GV25" s="424"/>
      <c r="GW25" s="424"/>
      <c r="GX25" s="424"/>
      <c r="GY25" s="424"/>
      <c r="GZ25" s="424"/>
      <c r="HA25" s="424"/>
      <c r="HB25" s="424"/>
      <c r="HC25" s="424"/>
      <c r="HD25" s="424"/>
      <c r="HE25" s="424"/>
      <c r="HF25" s="424"/>
      <c r="HG25" s="424"/>
      <c r="HH25" s="424"/>
      <c r="HI25" s="424"/>
      <c r="HJ25" s="424"/>
      <c r="HK25" s="424"/>
      <c r="HL25" s="424"/>
      <c r="HM25" s="424"/>
      <c r="HN25" s="424"/>
      <c r="HO25" s="424"/>
      <c r="HP25" s="424"/>
      <c r="HQ25" s="424"/>
      <c r="HR25" s="424"/>
      <c r="HS25" s="424"/>
      <c r="HT25" s="424"/>
      <c r="HU25" s="424"/>
      <c r="HV25" s="424"/>
      <c r="HW25" s="424"/>
      <c r="HX25" s="424"/>
      <c r="HY25" s="424"/>
      <c r="HZ25" s="424"/>
      <c r="IA25" s="424"/>
      <c r="IB25" s="424"/>
      <c r="IC25" s="424"/>
      <c r="ID25" s="424"/>
      <c r="IE25" s="424"/>
      <c r="IF25" s="424"/>
      <c r="IG25" s="424"/>
      <c r="IH25" s="424"/>
      <c r="II25" s="424"/>
      <c r="IJ25" s="424"/>
      <c r="IK25" s="424"/>
      <c r="IL25" s="424"/>
      <c r="IM25" s="424"/>
      <c r="IN25" s="424"/>
      <c r="IO25" s="424"/>
      <c r="IP25" s="424"/>
      <c r="IQ25" s="424"/>
      <c r="IR25" s="424"/>
      <c r="IS25" s="424"/>
      <c r="IT25" s="424"/>
      <c r="IU25" s="424"/>
      <c r="IV25" s="424"/>
    </row>
    <row r="26" spans="1:256" s="425" customFormat="1" ht="39" customHeight="1">
      <c r="A26" s="426" t="s">
        <v>258</v>
      </c>
      <c r="B26" s="422">
        <v>447.5</v>
      </c>
      <c r="C26" s="422"/>
      <c r="D26" s="422">
        <f t="shared" si="1"/>
        <v>99.99553072625699</v>
      </c>
      <c r="E26" s="422">
        <f t="shared" si="2"/>
        <v>447.5</v>
      </c>
      <c r="F26" s="422">
        <f t="shared" si="2"/>
        <v>447.48</v>
      </c>
      <c r="G26" s="422">
        <v>0</v>
      </c>
      <c r="H26" s="422"/>
      <c r="I26" s="422"/>
      <c r="J26" s="422"/>
      <c r="K26" s="423"/>
      <c r="L26" s="422">
        <v>443</v>
      </c>
      <c r="M26" s="422">
        <v>443</v>
      </c>
      <c r="N26" s="423"/>
      <c r="O26" s="423"/>
      <c r="P26" s="422">
        <v>4.5</v>
      </c>
      <c r="Q26" s="427">
        <v>4.48</v>
      </c>
      <c r="R26" s="422">
        <f t="shared" si="4"/>
        <v>99.55555555555557</v>
      </c>
      <c r="S26" s="424"/>
      <c r="T26" s="424"/>
      <c r="U26" s="424"/>
      <c r="V26" s="424"/>
      <c r="W26" s="424"/>
      <c r="X26" s="424"/>
      <c r="Y26" s="424"/>
      <c r="Z26" s="424"/>
      <c r="AA26" s="424"/>
      <c r="AB26" s="424"/>
      <c r="AC26" s="424"/>
      <c r="AD26" s="424"/>
      <c r="AE26" s="424"/>
      <c r="AF26" s="424"/>
      <c r="AG26" s="424"/>
      <c r="AH26" s="424"/>
      <c r="AI26" s="424"/>
      <c r="AJ26" s="424"/>
      <c r="AK26" s="424"/>
      <c r="AL26" s="424"/>
      <c r="AM26" s="424"/>
      <c r="AN26" s="424"/>
      <c r="AO26" s="424"/>
      <c r="AP26" s="424"/>
      <c r="AQ26" s="424"/>
      <c r="AR26" s="424"/>
      <c r="AS26" s="424"/>
      <c r="AT26" s="424"/>
      <c r="AU26" s="424"/>
      <c r="AV26" s="424"/>
      <c r="AW26" s="424"/>
      <c r="AX26" s="424"/>
      <c r="AY26" s="424"/>
      <c r="AZ26" s="424"/>
      <c r="BA26" s="424"/>
      <c r="BB26" s="424"/>
      <c r="BC26" s="424"/>
      <c r="BD26" s="424"/>
      <c r="BE26" s="424"/>
      <c r="BF26" s="424"/>
      <c r="BG26" s="424"/>
      <c r="BH26" s="424"/>
      <c r="BI26" s="424"/>
      <c r="BJ26" s="424"/>
      <c r="BK26" s="424"/>
      <c r="BL26" s="424"/>
      <c r="BM26" s="424"/>
      <c r="BN26" s="424"/>
      <c r="BO26" s="424"/>
      <c r="BP26" s="424"/>
      <c r="BQ26" s="424"/>
      <c r="BR26" s="424"/>
      <c r="BS26" s="424"/>
      <c r="BT26" s="424"/>
      <c r="BU26" s="424"/>
      <c r="BV26" s="424"/>
      <c r="BW26" s="424"/>
      <c r="BX26" s="424"/>
      <c r="BY26" s="424"/>
      <c r="BZ26" s="424"/>
      <c r="CA26" s="424"/>
      <c r="CB26" s="424"/>
      <c r="CC26" s="424"/>
      <c r="CD26" s="424"/>
      <c r="CE26" s="424"/>
      <c r="CF26" s="424"/>
      <c r="CG26" s="424"/>
      <c r="CH26" s="424"/>
      <c r="CI26" s="424"/>
      <c r="CJ26" s="424"/>
      <c r="CK26" s="424"/>
      <c r="CL26" s="424"/>
      <c r="CM26" s="424"/>
      <c r="CN26" s="424"/>
      <c r="CO26" s="424"/>
      <c r="CP26" s="424"/>
      <c r="CQ26" s="424"/>
      <c r="CR26" s="424"/>
      <c r="CS26" s="424"/>
      <c r="CT26" s="424"/>
      <c r="CU26" s="424"/>
      <c r="CV26" s="424"/>
      <c r="CW26" s="424"/>
      <c r="CX26" s="424"/>
      <c r="CY26" s="424"/>
      <c r="CZ26" s="424"/>
      <c r="DA26" s="424"/>
      <c r="DB26" s="424"/>
      <c r="DC26" s="424"/>
      <c r="DD26" s="424"/>
      <c r="DE26" s="424"/>
      <c r="DF26" s="424"/>
      <c r="DG26" s="424"/>
      <c r="DH26" s="424"/>
      <c r="DI26" s="424"/>
      <c r="DJ26" s="424"/>
      <c r="DK26" s="424"/>
      <c r="DL26" s="424"/>
      <c r="DM26" s="424"/>
      <c r="DN26" s="424"/>
      <c r="DO26" s="424"/>
      <c r="DP26" s="424"/>
      <c r="DQ26" s="424"/>
      <c r="DR26" s="424"/>
      <c r="DS26" s="424"/>
      <c r="DT26" s="424"/>
      <c r="DU26" s="424"/>
      <c r="DV26" s="424"/>
      <c r="DW26" s="424"/>
      <c r="DX26" s="424"/>
      <c r="DY26" s="424"/>
      <c r="DZ26" s="424"/>
      <c r="EA26" s="424"/>
      <c r="EB26" s="424"/>
      <c r="EC26" s="424"/>
      <c r="ED26" s="424"/>
      <c r="EE26" s="424"/>
      <c r="EF26" s="424"/>
      <c r="EG26" s="424"/>
      <c r="EH26" s="424"/>
      <c r="EI26" s="424"/>
      <c r="EJ26" s="424"/>
      <c r="EK26" s="424"/>
      <c r="EL26" s="424"/>
      <c r="EM26" s="424"/>
      <c r="EN26" s="424"/>
      <c r="EO26" s="424"/>
      <c r="EP26" s="424"/>
      <c r="EQ26" s="424"/>
      <c r="ER26" s="424"/>
      <c r="ES26" s="424"/>
      <c r="ET26" s="424"/>
      <c r="EU26" s="424"/>
      <c r="EV26" s="424"/>
      <c r="EW26" s="424"/>
      <c r="EX26" s="424"/>
      <c r="EY26" s="424"/>
      <c r="EZ26" s="424"/>
      <c r="FA26" s="424"/>
      <c r="FB26" s="424"/>
      <c r="FC26" s="424"/>
      <c r="FD26" s="424"/>
      <c r="FE26" s="424"/>
      <c r="FF26" s="424"/>
      <c r="FG26" s="424"/>
      <c r="FH26" s="424"/>
      <c r="FI26" s="424"/>
      <c r="FJ26" s="424"/>
      <c r="FK26" s="424"/>
      <c r="FL26" s="424"/>
      <c r="FM26" s="424"/>
      <c r="FN26" s="424"/>
      <c r="FO26" s="424"/>
      <c r="FP26" s="424"/>
      <c r="FQ26" s="424"/>
      <c r="FR26" s="424"/>
      <c r="FS26" s="424"/>
      <c r="FT26" s="424"/>
      <c r="FU26" s="424"/>
      <c r="FV26" s="424"/>
      <c r="FW26" s="424"/>
      <c r="FX26" s="424"/>
      <c r="FY26" s="424"/>
      <c r="FZ26" s="424"/>
      <c r="GA26" s="424"/>
      <c r="GB26" s="424"/>
      <c r="GC26" s="424"/>
      <c r="GD26" s="424"/>
      <c r="GE26" s="424"/>
      <c r="GF26" s="424"/>
      <c r="GG26" s="424"/>
      <c r="GH26" s="424"/>
      <c r="GI26" s="424"/>
      <c r="GJ26" s="424"/>
      <c r="GK26" s="424"/>
      <c r="GL26" s="424"/>
      <c r="GM26" s="424"/>
      <c r="GN26" s="424"/>
      <c r="GO26" s="424"/>
      <c r="GP26" s="424"/>
      <c r="GQ26" s="424"/>
      <c r="GR26" s="424"/>
      <c r="GS26" s="424"/>
      <c r="GT26" s="424"/>
      <c r="GU26" s="424"/>
      <c r="GV26" s="424"/>
      <c r="GW26" s="424"/>
      <c r="GX26" s="424"/>
      <c r="GY26" s="424"/>
      <c r="GZ26" s="424"/>
      <c r="HA26" s="424"/>
      <c r="HB26" s="424"/>
      <c r="HC26" s="424"/>
      <c r="HD26" s="424"/>
      <c r="HE26" s="424"/>
      <c r="HF26" s="424"/>
      <c r="HG26" s="424"/>
      <c r="HH26" s="424"/>
      <c r="HI26" s="424"/>
      <c r="HJ26" s="424"/>
      <c r="HK26" s="424"/>
      <c r="HL26" s="424"/>
      <c r="HM26" s="424"/>
      <c r="HN26" s="424"/>
      <c r="HO26" s="424"/>
      <c r="HP26" s="424"/>
      <c r="HQ26" s="424"/>
      <c r="HR26" s="424"/>
      <c r="HS26" s="424"/>
      <c r="HT26" s="424"/>
      <c r="HU26" s="424"/>
      <c r="HV26" s="424"/>
      <c r="HW26" s="424"/>
      <c r="HX26" s="424"/>
      <c r="HY26" s="424"/>
      <c r="HZ26" s="424"/>
      <c r="IA26" s="424"/>
      <c r="IB26" s="424"/>
      <c r="IC26" s="424"/>
      <c r="ID26" s="424"/>
      <c r="IE26" s="424"/>
      <c r="IF26" s="424"/>
      <c r="IG26" s="424"/>
      <c r="IH26" s="424"/>
      <c r="II26" s="424"/>
      <c r="IJ26" s="424"/>
      <c r="IK26" s="424"/>
      <c r="IL26" s="424"/>
      <c r="IM26" s="424"/>
      <c r="IN26" s="424"/>
      <c r="IO26" s="424"/>
      <c r="IP26" s="424"/>
      <c r="IQ26" s="424"/>
      <c r="IR26" s="424"/>
      <c r="IS26" s="424"/>
      <c r="IT26" s="424"/>
      <c r="IU26" s="424"/>
      <c r="IV26" s="424"/>
    </row>
    <row r="27" spans="1:256" ht="33.75" customHeight="1">
      <c r="A27" s="136" t="s">
        <v>142</v>
      </c>
      <c r="B27" s="133">
        <v>30326.7</v>
      </c>
      <c r="C27" s="133"/>
      <c r="D27" s="133">
        <f t="shared" si="1"/>
        <v>99.8624974032783</v>
      </c>
      <c r="E27" s="133">
        <f t="shared" si="2"/>
        <v>30326.7</v>
      </c>
      <c r="F27" s="133">
        <f t="shared" si="2"/>
        <v>30285</v>
      </c>
      <c r="G27" s="133">
        <f t="shared" si="3"/>
        <v>99.8624974032783</v>
      </c>
      <c r="H27" s="133"/>
      <c r="I27" s="133"/>
      <c r="J27" s="133"/>
      <c r="K27" s="18"/>
      <c r="L27" s="133"/>
      <c r="M27" s="133"/>
      <c r="N27" s="18"/>
      <c r="O27" s="18"/>
      <c r="P27" s="133">
        <v>30326.7</v>
      </c>
      <c r="Q27" s="133">
        <v>30285</v>
      </c>
      <c r="R27" s="133">
        <f t="shared" si="4"/>
        <v>99.8624974032783</v>
      </c>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c r="BD27" s="114"/>
      <c r="BE27" s="114"/>
      <c r="BF27" s="114"/>
      <c r="BG27" s="114"/>
      <c r="BH27" s="114"/>
      <c r="BI27" s="114"/>
      <c r="BJ27" s="114"/>
      <c r="BK27" s="114"/>
      <c r="BL27" s="114"/>
      <c r="BM27" s="114"/>
      <c r="BN27" s="114"/>
      <c r="BO27" s="114"/>
      <c r="BP27" s="114"/>
      <c r="BQ27" s="114"/>
      <c r="BR27" s="114"/>
      <c r="BS27" s="114"/>
      <c r="BT27" s="114"/>
      <c r="BU27" s="114"/>
      <c r="BV27" s="114"/>
      <c r="BW27" s="114"/>
      <c r="BX27" s="114"/>
      <c r="BY27" s="114"/>
      <c r="BZ27" s="114"/>
      <c r="CA27" s="114"/>
      <c r="CB27" s="114"/>
      <c r="CC27" s="114"/>
      <c r="CD27" s="114"/>
      <c r="CE27" s="114"/>
      <c r="CF27" s="114"/>
      <c r="CG27" s="114"/>
      <c r="CH27" s="114"/>
      <c r="CI27" s="114"/>
      <c r="CJ27" s="114"/>
      <c r="CK27" s="114"/>
      <c r="CL27" s="114"/>
      <c r="CM27" s="114"/>
      <c r="CN27" s="114"/>
      <c r="CO27" s="114"/>
      <c r="CP27" s="114"/>
      <c r="CQ27" s="114"/>
      <c r="CR27" s="114"/>
      <c r="CS27" s="114"/>
      <c r="CT27" s="114"/>
      <c r="CU27" s="114"/>
      <c r="CV27" s="114"/>
      <c r="CW27" s="114"/>
      <c r="CX27" s="114"/>
      <c r="CY27" s="114"/>
      <c r="CZ27" s="114"/>
      <c r="DA27" s="114"/>
      <c r="DB27" s="114"/>
      <c r="DC27" s="114"/>
      <c r="DD27" s="114"/>
      <c r="DE27" s="114"/>
      <c r="DF27" s="114"/>
      <c r="DG27" s="114"/>
      <c r="DH27" s="114"/>
      <c r="DI27" s="114"/>
      <c r="DJ27" s="114"/>
      <c r="DK27" s="114"/>
      <c r="DL27" s="114"/>
      <c r="DM27" s="114"/>
      <c r="DN27" s="114"/>
      <c r="DO27" s="114"/>
      <c r="DP27" s="114"/>
      <c r="DQ27" s="114"/>
      <c r="DR27" s="114"/>
      <c r="DS27" s="114"/>
      <c r="DT27" s="114"/>
      <c r="DU27" s="114"/>
      <c r="DV27" s="114"/>
      <c r="DW27" s="114"/>
      <c r="DX27" s="114"/>
      <c r="DY27" s="114"/>
      <c r="DZ27" s="114"/>
      <c r="EA27" s="114"/>
      <c r="EB27" s="114"/>
      <c r="EC27" s="114"/>
      <c r="ED27" s="114"/>
      <c r="EE27" s="114"/>
      <c r="EF27" s="114"/>
      <c r="EG27" s="114"/>
      <c r="EH27" s="114"/>
      <c r="EI27" s="114"/>
      <c r="EJ27" s="114"/>
      <c r="EK27" s="114"/>
      <c r="EL27" s="114"/>
      <c r="EM27" s="114"/>
      <c r="EN27" s="114"/>
      <c r="EO27" s="114"/>
      <c r="EP27" s="114"/>
      <c r="EQ27" s="114"/>
      <c r="ER27" s="114"/>
      <c r="ES27" s="114"/>
      <c r="ET27" s="114"/>
      <c r="EU27" s="114"/>
      <c r="EV27" s="114"/>
      <c r="EW27" s="114"/>
      <c r="EX27" s="114"/>
      <c r="EY27" s="114"/>
      <c r="EZ27" s="114"/>
      <c r="FA27" s="114"/>
      <c r="FB27" s="114"/>
      <c r="FC27" s="114"/>
      <c r="FD27" s="114"/>
      <c r="FE27" s="114"/>
      <c r="FF27" s="114"/>
      <c r="FG27" s="114"/>
      <c r="FH27" s="114"/>
      <c r="FI27" s="114"/>
      <c r="FJ27" s="114"/>
      <c r="FK27" s="114"/>
      <c r="FL27" s="114"/>
      <c r="FM27" s="114"/>
      <c r="FN27" s="114"/>
      <c r="FO27" s="114"/>
      <c r="FP27" s="114"/>
      <c r="FQ27" s="114"/>
      <c r="FR27" s="114"/>
      <c r="FS27" s="114"/>
      <c r="FT27" s="114"/>
      <c r="FU27" s="114"/>
      <c r="FV27" s="114"/>
      <c r="FW27" s="114"/>
      <c r="FX27" s="114"/>
      <c r="FY27" s="114"/>
      <c r="FZ27" s="114"/>
      <c r="GA27" s="114"/>
      <c r="GB27" s="114"/>
      <c r="GC27" s="114"/>
      <c r="GD27" s="114"/>
      <c r="GE27" s="114"/>
      <c r="GF27" s="114"/>
      <c r="GG27" s="114"/>
      <c r="GH27" s="114"/>
      <c r="GI27" s="114"/>
      <c r="GJ27" s="114"/>
      <c r="GK27" s="114"/>
      <c r="GL27" s="114"/>
      <c r="GM27" s="114"/>
      <c r="GN27" s="114"/>
      <c r="GO27" s="114"/>
      <c r="GP27" s="114"/>
      <c r="GQ27" s="114"/>
      <c r="GR27" s="114"/>
      <c r="GS27" s="114"/>
      <c r="GT27" s="114"/>
      <c r="GU27" s="114"/>
      <c r="GV27" s="114"/>
      <c r="GW27" s="114"/>
      <c r="GX27" s="114"/>
      <c r="GY27" s="114"/>
      <c r="GZ27" s="114"/>
      <c r="HA27" s="114"/>
      <c r="HB27" s="114"/>
      <c r="HC27" s="114"/>
      <c r="HD27" s="114"/>
      <c r="HE27" s="114"/>
      <c r="HF27" s="114"/>
      <c r="HG27" s="114"/>
      <c r="HH27" s="114"/>
      <c r="HI27" s="114"/>
      <c r="HJ27" s="114"/>
      <c r="HK27" s="114"/>
      <c r="HL27" s="114"/>
      <c r="HM27" s="114"/>
      <c r="HN27" s="114"/>
      <c r="HO27" s="114"/>
      <c r="HP27" s="114"/>
      <c r="HQ27" s="114"/>
      <c r="HR27" s="114"/>
      <c r="HS27" s="114"/>
      <c r="HT27" s="114"/>
      <c r="HU27" s="114"/>
      <c r="HV27" s="114"/>
      <c r="HW27" s="114"/>
      <c r="HX27" s="114"/>
      <c r="HY27" s="114"/>
      <c r="HZ27" s="114"/>
      <c r="IA27" s="114"/>
      <c r="IB27" s="114"/>
      <c r="IC27" s="114"/>
      <c r="ID27" s="114"/>
      <c r="IE27" s="114"/>
      <c r="IF27" s="114"/>
      <c r="IG27" s="114"/>
      <c r="IH27" s="114"/>
      <c r="II27" s="114"/>
      <c r="IJ27" s="114"/>
      <c r="IK27" s="114"/>
      <c r="IL27" s="114"/>
      <c r="IM27" s="114"/>
      <c r="IN27" s="114"/>
      <c r="IO27" s="114"/>
      <c r="IP27" s="114"/>
      <c r="IQ27" s="114"/>
      <c r="IR27" s="114"/>
      <c r="IS27" s="114"/>
      <c r="IT27" s="114"/>
      <c r="IU27" s="114"/>
      <c r="IV27" s="114"/>
    </row>
    <row r="28" spans="1:256" ht="56.25" customHeight="1">
      <c r="A28" s="136" t="s">
        <v>143</v>
      </c>
      <c r="B28" s="133">
        <v>110</v>
      </c>
      <c r="C28" s="133"/>
      <c r="D28" s="133">
        <f t="shared" si="1"/>
        <v>54</v>
      </c>
      <c r="E28" s="133">
        <f t="shared" si="2"/>
        <v>110</v>
      </c>
      <c r="F28" s="133">
        <f t="shared" si="2"/>
        <v>59.4</v>
      </c>
      <c r="G28" s="133">
        <f t="shared" si="3"/>
        <v>54</v>
      </c>
      <c r="H28" s="133"/>
      <c r="I28" s="133"/>
      <c r="J28" s="133"/>
      <c r="K28" s="18"/>
      <c r="L28" s="133"/>
      <c r="M28" s="133"/>
      <c r="N28" s="18"/>
      <c r="O28" s="18"/>
      <c r="P28" s="133">
        <v>110</v>
      </c>
      <c r="Q28" s="133">
        <v>59.4</v>
      </c>
      <c r="R28" s="133">
        <f t="shared" si="4"/>
        <v>54</v>
      </c>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c r="BI28" s="114"/>
      <c r="BJ28" s="114"/>
      <c r="BK28" s="114"/>
      <c r="BL28" s="114"/>
      <c r="BM28" s="114"/>
      <c r="BN28" s="114"/>
      <c r="BO28" s="114"/>
      <c r="BP28" s="114"/>
      <c r="BQ28" s="114"/>
      <c r="BR28" s="114"/>
      <c r="BS28" s="114"/>
      <c r="BT28" s="114"/>
      <c r="BU28" s="114"/>
      <c r="BV28" s="114"/>
      <c r="BW28" s="114"/>
      <c r="BX28" s="114"/>
      <c r="BY28" s="114"/>
      <c r="BZ28" s="114"/>
      <c r="CA28" s="114"/>
      <c r="CB28" s="114"/>
      <c r="CC28" s="114"/>
      <c r="CD28" s="114"/>
      <c r="CE28" s="114"/>
      <c r="CF28" s="114"/>
      <c r="CG28" s="114"/>
      <c r="CH28" s="114"/>
      <c r="CI28" s="114"/>
      <c r="CJ28" s="114"/>
      <c r="CK28" s="114"/>
      <c r="CL28" s="114"/>
      <c r="CM28" s="114"/>
      <c r="CN28" s="114"/>
      <c r="CO28" s="114"/>
      <c r="CP28" s="114"/>
      <c r="CQ28" s="114"/>
      <c r="CR28" s="114"/>
      <c r="CS28" s="114"/>
      <c r="CT28" s="114"/>
      <c r="CU28" s="114"/>
      <c r="CV28" s="114"/>
      <c r="CW28" s="114"/>
      <c r="CX28" s="114"/>
      <c r="CY28" s="114"/>
      <c r="CZ28" s="114"/>
      <c r="DA28" s="114"/>
      <c r="DB28" s="114"/>
      <c r="DC28" s="114"/>
      <c r="DD28" s="114"/>
      <c r="DE28" s="114"/>
      <c r="DF28" s="114"/>
      <c r="DG28" s="114"/>
      <c r="DH28" s="114"/>
      <c r="DI28" s="114"/>
      <c r="DJ28" s="114"/>
      <c r="DK28" s="114"/>
      <c r="DL28" s="114"/>
      <c r="DM28" s="114"/>
      <c r="DN28" s="114"/>
      <c r="DO28" s="114"/>
      <c r="DP28" s="114"/>
      <c r="DQ28" s="114"/>
      <c r="DR28" s="114"/>
      <c r="DS28" s="114"/>
      <c r="DT28" s="114"/>
      <c r="DU28" s="114"/>
      <c r="DV28" s="114"/>
      <c r="DW28" s="114"/>
      <c r="DX28" s="114"/>
      <c r="DY28" s="114"/>
      <c r="DZ28" s="114"/>
      <c r="EA28" s="114"/>
      <c r="EB28" s="114"/>
      <c r="EC28" s="114"/>
      <c r="ED28" s="114"/>
      <c r="EE28" s="114"/>
      <c r="EF28" s="114"/>
      <c r="EG28" s="114"/>
      <c r="EH28" s="114"/>
      <c r="EI28" s="114"/>
      <c r="EJ28" s="114"/>
      <c r="EK28" s="114"/>
      <c r="EL28" s="114"/>
      <c r="EM28" s="114"/>
      <c r="EN28" s="114"/>
      <c r="EO28" s="114"/>
      <c r="EP28" s="114"/>
      <c r="EQ28" s="114"/>
      <c r="ER28" s="114"/>
      <c r="ES28" s="114"/>
      <c r="ET28" s="114"/>
      <c r="EU28" s="114"/>
      <c r="EV28" s="114"/>
      <c r="EW28" s="114"/>
      <c r="EX28" s="114"/>
      <c r="EY28" s="114"/>
      <c r="EZ28" s="114"/>
      <c r="FA28" s="114"/>
      <c r="FB28" s="114"/>
      <c r="FC28" s="114"/>
      <c r="FD28" s="114"/>
      <c r="FE28" s="114"/>
      <c r="FF28" s="114"/>
      <c r="FG28" s="114"/>
      <c r="FH28" s="114"/>
      <c r="FI28" s="114"/>
      <c r="FJ28" s="114"/>
      <c r="FK28" s="114"/>
      <c r="FL28" s="114"/>
      <c r="FM28" s="114"/>
      <c r="FN28" s="114"/>
      <c r="FO28" s="114"/>
      <c r="FP28" s="114"/>
      <c r="FQ28" s="114"/>
      <c r="FR28" s="114"/>
      <c r="FS28" s="114"/>
      <c r="FT28" s="114"/>
      <c r="FU28" s="114"/>
      <c r="FV28" s="114"/>
      <c r="FW28" s="114"/>
      <c r="FX28" s="114"/>
      <c r="FY28" s="114"/>
      <c r="FZ28" s="114"/>
      <c r="GA28" s="114"/>
      <c r="GB28" s="114"/>
      <c r="GC28" s="114"/>
      <c r="GD28" s="114"/>
      <c r="GE28" s="114"/>
      <c r="GF28" s="114"/>
      <c r="GG28" s="114"/>
      <c r="GH28" s="114"/>
      <c r="GI28" s="114"/>
      <c r="GJ28" s="114"/>
      <c r="GK28" s="114"/>
      <c r="GL28" s="114"/>
      <c r="GM28" s="114"/>
      <c r="GN28" s="114"/>
      <c r="GO28" s="114"/>
      <c r="GP28" s="114"/>
      <c r="GQ28" s="114"/>
      <c r="GR28" s="114"/>
      <c r="GS28" s="114"/>
      <c r="GT28" s="114"/>
      <c r="GU28" s="114"/>
      <c r="GV28" s="114"/>
      <c r="GW28" s="114"/>
      <c r="GX28" s="114"/>
      <c r="GY28" s="114"/>
      <c r="GZ28" s="114"/>
      <c r="HA28" s="114"/>
      <c r="HB28" s="114"/>
      <c r="HC28" s="114"/>
      <c r="HD28" s="114"/>
      <c r="HE28" s="114"/>
      <c r="HF28" s="114"/>
      <c r="HG28" s="114"/>
      <c r="HH28" s="114"/>
      <c r="HI28" s="114"/>
      <c r="HJ28" s="114"/>
      <c r="HK28" s="114"/>
      <c r="HL28" s="114"/>
      <c r="HM28" s="114"/>
      <c r="HN28" s="114"/>
      <c r="HO28" s="114"/>
      <c r="HP28" s="114"/>
      <c r="HQ28" s="114"/>
      <c r="HR28" s="114"/>
      <c r="HS28" s="114"/>
      <c r="HT28" s="114"/>
      <c r="HU28" s="114"/>
      <c r="HV28" s="114"/>
      <c r="HW28" s="114"/>
      <c r="HX28" s="114"/>
      <c r="HY28" s="114"/>
      <c r="HZ28" s="114"/>
      <c r="IA28" s="114"/>
      <c r="IB28" s="114"/>
      <c r="IC28" s="114"/>
      <c r="ID28" s="114"/>
      <c r="IE28" s="114"/>
      <c r="IF28" s="114"/>
      <c r="IG28" s="114"/>
      <c r="IH28" s="114"/>
      <c r="II28" s="114"/>
      <c r="IJ28" s="114"/>
      <c r="IK28" s="114"/>
      <c r="IL28" s="114"/>
      <c r="IM28" s="114"/>
      <c r="IN28" s="114"/>
      <c r="IO28" s="114"/>
      <c r="IP28" s="114"/>
      <c r="IQ28" s="114"/>
      <c r="IR28" s="114"/>
      <c r="IS28" s="114"/>
      <c r="IT28" s="114"/>
      <c r="IU28" s="114"/>
      <c r="IV28" s="114"/>
    </row>
    <row r="29" spans="1:256" ht="52.5" customHeight="1">
      <c r="A29" s="136" t="s">
        <v>144</v>
      </c>
      <c r="B29" s="133">
        <v>75</v>
      </c>
      <c r="C29" s="133"/>
      <c r="D29" s="133">
        <f t="shared" si="1"/>
        <v>100</v>
      </c>
      <c r="E29" s="133">
        <f t="shared" si="2"/>
        <v>75</v>
      </c>
      <c r="F29" s="133">
        <f t="shared" si="2"/>
        <v>75</v>
      </c>
      <c r="G29" s="133">
        <f t="shared" si="3"/>
        <v>100</v>
      </c>
      <c r="H29" s="133"/>
      <c r="I29" s="133"/>
      <c r="J29" s="133"/>
      <c r="K29" s="18"/>
      <c r="L29" s="133"/>
      <c r="M29" s="133"/>
      <c r="N29" s="18"/>
      <c r="O29" s="18"/>
      <c r="P29" s="133">
        <v>75</v>
      </c>
      <c r="Q29" s="133">
        <v>75</v>
      </c>
      <c r="R29" s="133">
        <f t="shared" si="4"/>
        <v>100</v>
      </c>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c r="BY29" s="114"/>
      <c r="BZ29" s="114"/>
      <c r="CA29" s="114"/>
      <c r="CB29" s="114"/>
      <c r="CC29" s="114"/>
      <c r="CD29" s="114"/>
      <c r="CE29" s="114"/>
      <c r="CF29" s="114"/>
      <c r="CG29" s="114"/>
      <c r="CH29" s="114"/>
      <c r="CI29" s="114"/>
      <c r="CJ29" s="114"/>
      <c r="CK29" s="114"/>
      <c r="CL29" s="114"/>
      <c r="CM29" s="114"/>
      <c r="CN29" s="114"/>
      <c r="CO29" s="114"/>
      <c r="CP29" s="114"/>
      <c r="CQ29" s="114"/>
      <c r="CR29" s="114"/>
      <c r="CS29" s="114"/>
      <c r="CT29" s="114"/>
      <c r="CU29" s="114"/>
      <c r="CV29" s="114"/>
      <c r="CW29" s="114"/>
      <c r="CX29" s="114"/>
      <c r="CY29" s="114"/>
      <c r="CZ29" s="114"/>
      <c r="DA29" s="114"/>
      <c r="DB29" s="114"/>
      <c r="DC29" s="114"/>
      <c r="DD29" s="114"/>
      <c r="DE29" s="114"/>
      <c r="DF29" s="114"/>
      <c r="DG29" s="114"/>
      <c r="DH29" s="114"/>
      <c r="DI29" s="114"/>
      <c r="DJ29" s="114"/>
      <c r="DK29" s="114"/>
      <c r="DL29" s="114"/>
      <c r="DM29" s="114"/>
      <c r="DN29" s="114"/>
      <c r="DO29" s="114"/>
      <c r="DP29" s="114"/>
      <c r="DQ29" s="114"/>
      <c r="DR29" s="114"/>
      <c r="DS29" s="114"/>
      <c r="DT29" s="114"/>
      <c r="DU29" s="114"/>
      <c r="DV29" s="114"/>
      <c r="DW29" s="114"/>
      <c r="DX29" s="114"/>
      <c r="DY29" s="114"/>
      <c r="DZ29" s="114"/>
      <c r="EA29" s="114"/>
      <c r="EB29" s="114"/>
      <c r="EC29" s="114"/>
      <c r="ED29" s="114"/>
      <c r="EE29" s="114"/>
      <c r="EF29" s="114"/>
      <c r="EG29" s="114"/>
      <c r="EH29" s="114"/>
      <c r="EI29" s="114"/>
      <c r="EJ29" s="114"/>
      <c r="EK29" s="114"/>
      <c r="EL29" s="114"/>
      <c r="EM29" s="114"/>
      <c r="EN29" s="114"/>
      <c r="EO29" s="114"/>
      <c r="EP29" s="114"/>
      <c r="EQ29" s="114"/>
      <c r="ER29" s="114"/>
      <c r="ES29" s="114"/>
      <c r="ET29" s="114"/>
      <c r="EU29" s="114"/>
      <c r="EV29" s="114"/>
      <c r="EW29" s="114"/>
      <c r="EX29" s="114"/>
      <c r="EY29" s="114"/>
      <c r="EZ29" s="114"/>
      <c r="FA29" s="114"/>
      <c r="FB29" s="114"/>
      <c r="FC29" s="114"/>
      <c r="FD29" s="114"/>
      <c r="FE29" s="114"/>
      <c r="FF29" s="114"/>
      <c r="FG29" s="114"/>
      <c r="FH29" s="114"/>
      <c r="FI29" s="114"/>
      <c r="FJ29" s="114"/>
      <c r="FK29" s="114"/>
      <c r="FL29" s="114"/>
      <c r="FM29" s="114"/>
      <c r="FN29" s="114"/>
      <c r="FO29" s="114"/>
      <c r="FP29" s="114"/>
      <c r="FQ29" s="114"/>
      <c r="FR29" s="114"/>
      <c r="FS29" s="114"/>
      <c r="FT29" s="114"/>
      <c r="FU29" s="114"/>
      <c r="FV29" s="114"/>
      <c r="FW29" s="114"/>
      <c r="FX29" s="114"/>
      <c r="FY29" s="114"/>
      <c r="FZ29" s="114"/>
      <c r="GA29" s="114"/>
      <c r="GB29" s="114"/>
      <c r="GC29" s="114"/>
      <c r="GD29" s="114"/>
      <c r="GE29" s="114"/>
      <c r="GF29" s="114"/>
      <c r="GG29" s="114"/>
      <c r="GH29" s="114"/>
      <c r="GI29" s="114"/>
      <c r="GJ29" s="114"/>
      <c r="GK29" s="114"/>
      <c r="GL29" s="114"/>
      <c r="GM29" s="114"/>
      <c r="GN29" s="114"/>
      <c r="GO29" s="114"/>
      <c r="GP29" s="114"/>
      <c r="GQ29" s="114"/>
      <c r="GR29" s="114"/>
      <c r="GS29" s="114"/>
      <c r="GT29" s="114"/>
      <c r="GU29" s="114"/>
      <c r="GV29" s="114"/>
      <c r="GW29" s="114"/>
      <c r="GX29" s="114"/>
      <c r="GY29" s="114"/>
      <c r="GZ29" s="114"/>
      <c r="HA29" s="114"/>
      <c r="HB29" s="114"/>
      <c r="HC29" s="114"/>
      <c r="HD29" s="114"/>
      <c r="HE29" s="114"/>
      <c r="HF29" s="114"/>
      <c r="HG29" s="114"/>
      <c r="HH29" s="114"/>
      <c r="HI29" s="114"/>
      <c r="HJ29" s="114"/>
      <c r="HK29" s="114"/>
      <c r="HL29" s="114"/>
      <c r="HM29" s="114"/>
      <c r="HN29" s="114"/>
      <c r="HO29" s="114"/>
      <c r="HP29" s="114"/>
      <c r="HQ29" s="114"/>
      <c r="HR29" s="114"/>
      <c r="HS29" s="114"/>
      <c r="HT29" s="114"/>
      <c r="HU29" s="114"/>
      <c r="HV29" s="114"/>
      <c r="HW29" s="114"/>
      <c r="HX29" s="114"/>
      <c r="HY29" s="114"/>
      <c r="HZ29" s="114"/>
      <c r="IA29" s="114"/>
      <c r="IB29" s="114"/>
      <c r="IC29" s="114"/>
      <c r="ID29" s="114"/>
      <c r="IE29" s="114"/>
      <c r="IF29" s="114"/>
      <c r="IG29" s="114"/>
      <c r="IH29" s="114"/>
      <c r="II29" s="114"/>
      <c r="IJ29" s="114"/>
      <c r="IK29" s="114"/>
      <c r="IL29" s="114"/>
      <c r="IM29" s="114"/>
      <c r="IN29" s="114"/>
      <c r="IO29" s="114"/>
      <c r="IP29" s="114"/>
      <c r="IQ29" s="114"/>
      <c r="IR29" s="114"/>
      <c r="IS29" s="114"/>
      <c r="IT29" s="114"/>
      <c r="IU29" s="114"/>
      <c r="IV29" s="114"/>
    </row>
    <row r="30" spans="1:256" ht="41.25" customHeight="1">
      <c r="A30" s="136" t="s">
        <v>145</v>
      </c>
      <c r="B30" s="133">
        <v>1430.8</v>
      </c>
      <c r="C30" s="133"/>
      <c r="D30" s="133">
        <f t="shared" si="1"/>
        <v>91.96253844003355</v>
      </c>
      <c r="E30" s="133">
        <f t="shared" si="2"/>
        <v>1430.8</v>
      </c>
      <c r="F30" s="133">
        <f t="shared" si="2"/>
        <v>1315.8</v>
      </c>
      <c r="G30" s="133">
        <f t="shared" si="3"/>
        <v>91.96253844003355</v>
      </c>
      <c r="H30" s="133"/>
      <c r="I30" s="133"/>
      <c r="J30" s="133"/>
      <c r="K30" s="18"/>
      <c r="L30" s="133"/>
      <c r="M30" s="133"/>
      <c r="N30" s="18"/>
      <c r="O30" s="18"/>
      <c r="P30" s="133">
        <v>1430.8</v>
      </c>
      <c r="Q30" s="133">
        <v>1315.8</v>
      </c>
      <c r="R30" s="133">
        <f t="shared" si="4"/>
        <v>91.96253844003355</v>
      </c>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c r="BY30" s="114"/>
      <c r="BZ30" s="114"/>
      <c r="CA30" s="114"/>
      <c r="CB30" s="114"/>
      <c r="CC30" s="114"/>
      <c r="CD30" s="114"/>
      <c r="CE30" s="114"/>
      <c r="CF30" s="114"/>
      <c r="CG30" s="114"/>
      <c r="CH30" s="114"/>
      <c r="CI30" s="114"/>
      <c r="CJ30" s="114"/>
      <c r="CK30" s="114"/>
      <c r="CL30" s="114"/>
      <c r="CM30" s="114"/>
      <c r="CN30" s="114"/>
      <c r="CO30" s="114"/>
      <c r="CP30" s="114"/>
      <c r="CQ30" s="114"/>
      <c r="CR30" s="114"/>
      <c r="CS30" s="114"/>
      <c r="CT30" s="114"/>
      <c r="CU30" s="114"/>
      <c r="CV30" s="114"/>
      <c r="CW30" s="114"/>
      <c r="CX30" s="114"/>
      <c r="CY30" s="114"/>
      <c r="CZ30" s="114"/>
      <c r="DA30" s="114"/>
      <c r="DB30" s="114"/>
      <c r="DC30" s="114"/>
      <c r="DD30" s="114"/>
      <c r="DE30" s="114"/>
      <c r="DF30" s="114"/>
      <c r="DG30" s="114"/>
      <c r="DH30" s="114"/>
      <c r="DI30" s="114"/>
      <c r="DJ30" s="114"/>
      <c r="DK30" s="114"/>
      <c r="DL30" s="114"/>
      <c r="DM30" s="114"/>
      <c r="DN30" s="114"/>
      <c r="DO30" s="114"/>
      <c r="DP30" s="114"/>
      <c r="DQ30" s="114"/>
      <c r="DR30" s="114"/>
      <c r="DS30" s="114"/>
      <c r="DT30" s="114"/>
      <c r="DU30" s="114"/>
      <c r="DV30" s="114"/>
      <c r="DW30" s="114"/>
      <c r="DX30" s="114"/>
      <c r="DY30" s="114"/>
      <c r="DZ30" s="114"/>
      <c r="EA30" s="114"/>
      <c r="EB30" s="114"/>
      <c r="EC30" s="114"/>
      <c r="ED30" s="114"/>
      <c r="EE30" s="114"/>
      <c r="EF30" s="114"/>
      <c r="EG30" s="114"/>
      <c r="EH30" s="114"/>
      <c r="EI30" s="114"/>
      <c r="EJ30" s="114"/>
      <c r="EK30" s="114"/>
      <c r="EL30" s="114"/>
      <c r="EM30" s="114"/>
      <c r="EN30" s="114"/>
      <c r="EO30" s="114"/>
      <c r="EP30" s="114"/>
      <c r="EQ30" s="114"/>
      <c r="ER30" s="114"/>
      <c r="ES30" s="114"/>
      <c r="ET30" s="114"/>
      <c r="EU30" s="114"/>
      <c r="EV30" s="114"/>
      <c r="EW30" s="114"/>
      <c r="EX30" s="114"/>
      <c r="EY30" s="114"/>
      <c r="EZ30" s="114"/>
      <c r="FA30" s="114"/>
      <c r="FB30" s="114"/>
      <c r="FC30" s="114"/>
      <c r="FD30" s="114"/>
      <c r="FE30" s="114"/>
      <c r="FF30" s="114"/>
      <c r="FG30" s="114"/>
      <c r="FH30" s="114"/>
      <c r="FI30" s="114"/>
      <c r="FJ30" s="114"/>
      <c r="FK30" s="114"/>
      <c r="FL30" s="114"/>
      <c r="FM30" s="114"/>
      <c r="FN30" s="114"/>
      <c r="FO30" s="114"/>
      <c r="FP30" s="114"/>
      <c r="FQ30" s="114"/>
      <c r="FR30" s="114"/>
      <c r="FS30" s="114"/>
      <c r="FT30" s="114"/>
      <c r="FU30" s="114"/>
      <c r="FV30" s="114"/>
      <c r="FW30" s="114"/>
      <c r="FX30" s="114"/>
      <c r="FY30" s="114"/>
      <c r="FZ30" s="114"/>
      <c r="GA30" s="114"/>
      <c r="GB30" s="114"/>
      <c r="GC30" s="114"/>
      <c r="GD30" s="114"/>
      <c r="GE30" s="114"/>
      <c r="GF30" s="114"/>
      <c r="GG30" s="114"/>
      <c r="GH30" s="114"/>
      <c r="GI30" s="114"/>
      <c r="GJ30" s="114"/>
      <c r="GK30" s="114"/>
      <c r="GL30" s="114"/>
      <c r="GM30" s="114"/>
      <c r="GN30" s="114"/>
      <c r="GO30" s="114"/>
      <c r="GP30" s="114"/>
      <c r="GQ30" s="114"/>
      <c r="GR30" s="114"/>
      <c r="GS30" s="114"/>
      <c r="GT30" s="114"/>
      <c r="GU30" s="114"/>
      <c r="GV30" s="114"/>
      <c r="GW30" s="114"/>
      <c r="GX30" s="114"/>
      <c r="GY30" s="114"/>
      <c r="GZ30" s="114"/>
      <c r="HA30" s="114"/>
      <c r="HB30" s="114"/>
      <c r="HC30" s="114"/>
      <c r="HD30" s="114"/>
      <c r="HE30" s="114"/>
      <c r="HF30" s="114"/>
      <c r="HG30" s="114"/>
      <c r="HH30" s="114"/>
      <c r="HI30" s="114"/>
      <c r="HJ30" s="114"/>
      <c r="HK30" s="114"/>
      <c r="HL30" s="114"/>
      <c r="HM30" s="114"/>
      <c r="HN30" s="114"/>
      <c r="HO30" s="114"/>
      <c r="HP30" s="114"/>
      <c r="HQ30" s="114"/>
      <c r="HR30" s="114"/>
      <c r="HS30" s="114"/>
      <c r="HT30" s="114"/>
      <c r="HU30" s="114"/>
      <c r="HV30" s="114"/>
      <c r="HW30" s="114"/>
      <c r="HX30" s="114"/>
      <c r="HY30" s="114"/>
      <c r="HZ30" s="114"/>
      <c r="IA30" s="114"/>
      <c r="IB30" s="114"/>
      <c r="IC30" s="114"/>
      <c r="ID30" s="114"/>
      <c r="IE30" s="114"/>
      <c r="IF30" s="114"/>
      <c r="IG30" s="114"/>
      <c r="IH30" s="114"/>
      <c r="II30" s="114"/>
      <c r="IJ30" s="114"/>
      <c r="IK30" s="114"/>
      <c r="IL30" s="114"/>
      <c r="IM30" s="114"/>
      <c r="IN30" s="114"/>
      <c r="IO30" s="114"/>
      <c r="IP30" s="114"/>
      <c r="IQ30" s="114"/>
      <c r="IR30" s="114"/>
      <c r="IS30" s="114"/>
      <c r="IT30" s="114"/>
      <c r="IU30" s="114"/>
      <c r="IV30" s="114"/>
    </row>
    <row r="31" spans="1:256" ht="41.25" customHeight="1">
      <c r="A31" s="136" t="s">
        <v>146</v>
      </c>
      <c r="B31" s="133">
        <v>40</v>
      </c>
      <c r="C31" s="133"/>
      <c r="D31" s="133">
        <f t="shared" si="1"/>
        <v>100</v>
      </c>
      <c r="E31" s="133">
        <f t="shared" si="2"/>
        <v>40</v>
      </c>
      <c r="F31" s="133">
        <f t="shared" si="2"/>
        <v>40</v>
      </c>
      <c r="G31" s="133">
        <f t="shared" si="3"/>
        <v>100</v>
      </c>
      <c r="H31" s="133"/>
      <c r="I31" s="133"/>
      <c r="J31" s="133"/>
      <c r="K31" s="18"/>
      <c r="L31" s="133"/>
      <c r="M31" s="133"/>
      <c r="N31" s="18"/>
      <c r="O31" s="18"/>
      <c r="P31" s="133">
        <v>40</v>
      </c>
      <c r="Q31" s="133">
        <v>40</v>
      </c>
      <c r="R31" s="133">
        <f t="shared" si="4"/>
        <v>100</v>
      </c>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4"/>
      <c r="BM31" s="114"/>
      <c r="BN31" s="114"/>
      <c r="BO31" s="114"/>
      <c r="BP31" s="114"/>
      <c r="BQ31" s="114"/>
      <c r="BR31" s="114"/>
      <c r="BS31" s="114"/>
      <c r="BT31" s="114"/>
      <c r="BU31" s="114"/>
      <c r="BV31" s="114"/>
      <c r="BW31" s="114"/>
      <c r="BX31" s="114"/>
      <c r="BY31" s="114"/>
      <c r="BZ31" s="114"/>
      <c r="CA31" s="114"/>
      <c r="CB31" s="114"/>
      <c r="CC31" s="114"/>
      <c r="CD31" s="114"/>
      <c r="CE31" s="114"/>
      <c r="CF31" s="114"/>
      <c r="CG31" s="114"/>
      <c r="CH31" s="114"/>
      <c r="CI31" s="114"/>
      <c r="CJ31" s="114"/>
      <c r="CK31" s="114"/>
      <c r="CL31" s="114"/>
      <c r="CM31" s="114"/>
      <c r="CN31" s="114"/>
      <c r="CO31" s="114"/>
      <c r="CP31" s="114"/>
      <c r="CQ31" s="114"/>
      <c r="CR31" s="114"/>
      <c r="CS31" s="114"/>
      <c r="CT31" s="114"/>
      <c r="CU31" s="114"/>
      <c r="CV31" s="114"/>
      <c r="CW31" s="114"/>
      <c r="CX31" s="114"/>
      <c r="CY31" s="114"/>
      <c r="CZ31" s="114"/>
      <c r="DA31" s="114"/>
      <c r="DB31" s="114"/>
      <c r="DC31" s="114"/>
      <c r="DD31" s="114"/>
      <c r="DE31" s="114"/>
      <c r="DF31" s="114"/>
      <c r="DG31" s="114"/>
      <c r="DH31" s="114"/>
      <c r="DI31" s="114"/>
      <c r="DJ31" s="114"/>
      <c r="DK31" s="114"/>
      <c r="DL31" s="114"/>
      <c r="DM31" s="114"/>
      <c r="DN31" s="114"/>
      <c r="DO31" s="114"/>
      <c r="DP31" s="114"/>
      <c r="DQ31" s="114"/>
      <c r="DR31" s="114"/>
      <c r="DS31" s="114"/>
      <c r="DT31" s="114"/>
      <c r="DU31" s="114"/>
      <c r="DV31" s="114"/>
      <c r="DW31" s="114"/>
      <c r="DX31" s="114"/>
      <c r="DY31" s="114"/>
      <c r="DZ31" s="114"/>
      <c r="EA31" s="114"/>
      <c r="EB31" s="114"/>
      <c r="EC31" s="114"/>
      <c r="ED31" s="114"/>
      <c r="EE31" s="114"/>
      <c r="EF31" s="114"/>
      <c r="EG31" s="114"/>
      <c r="EH31" s="114"/>
      <c r="EI31" s="114"/>
      <c r="EJ31" s="114"/>
      <c r="EK31" s="114"/>
      <c r="EL31" s="114"/>
      <c r="EM31" s="114"/>
      <c r="EN31" s="114"/>
      <c r="EO31" s="114"/>
      <c r="EP31" s="114"/>
      <c r="EQ31" s="114"/>
      <c r="ER31" s="114"/>
      <c r="ES31" s="114"/>
      <c r="ET31" s="114"/>
      <c r="EU31" s="114"/>
      <c r="EV31" s="114"/>
      <c r="EW31" s="114"/>
      <c r="EX31" s="114"/>
      <c r="EY31" s="114"/>
      <c r="EZ31" s="114"/>
      <c r="FA31" s="114"/>
      <c r="FB31" s="114"/>
      <c r="FC31" s="114"/>
      <c r="FD31" s="114"/>
      <c r="FE31" s="114"/>
      <c r="FF31" s="114"/>
      <c r="FG31" s="114"/>
      <c r="FH31" s="114"/>
      <c r="FI31" s="114"/>
      <c r="FJ31" s="114"/>
      <c r="FK31" s="114"/>
      <c r="FL31" s="114"/>
      <c r="FM31" s="114"/>
      <c r="FN31" s="114"/>
      <c r="FO31" s="114"/>
      <c r="FP31" s="114"/>
      <c r="FQ31" s="114"/>
      <c r="FR31" s="114"/>
      <c r="FS31" s="114"/>
      <c r="FT31" s="114"/>
      <c r="FU31" s="114"/>
      <c r="FV31" s="114"/>
      <c r="FW31" s="114"/>
      <c r="FX31" s="114"/>
      <c r="FY31" s="114"/>
      <c r="FZ31" s="114"/>
      <c r="GA31" s="114"/>
      <c r="GB31" s="114"/>
      <c r="GC31" s="114"/>
      <c r="GD31" s="114"/>
      <c r="GE31" s="114"/>
      <c r="GF31" s="114"/>
      <c r="GG31" s="114"/>
      <c r="GH31" s="114"/>
      <c r="GI31" s="114"/>
      <c r="GJ31" s="114"/>
      <c r="GK31" s="114"/>
      <c r="GL31" s="114"/>
      <c r="GM31" s="114"/>
      <c r="GN31" s="114"/>
      <c r="GO31" s="114"/>
      <c r="GP31" s="114"/>
      <c r="GQ31" s="114"/>
      <c r="GR31" s="114"/>
      <c r="GS31" s="114"/>
      <c r="GT31" s="114"/>
      <c r="GU31" s="114"/>
      <c r="GV31" s="114"/>
      <c r="GW31" s="114"/>
      <c r="GX31" s="114"/>
      <c r="GY31" s="114"/>
      <c r="GZ31" s="114"/>
      <c r="HA31" s="114"/>
      <c r="HB31" s="114"/>
      <c r="HC31" s="114"/>
      <c r="HD31" s="114"/>
      <c r="HE31" s="114"/>
      <c r="HF31" s="114"/>
      <c r="HG31" s="114"/>
      <c r="HH31" s="114"/>
      <c r="HI31" s="114"/>
      <c r="HJ31" s="114"/>
      <c r="HK31" s="114"/>
      <c r="HL31" s="114"/>
      <c r="HM31" s="114"/>
      <c r="HN31" s="114"/>
      <c r="HO31" s="114"/>
      <c r="HP31" s="114"/>
      <c r="HQ31" s="114"/>
      <c r="HR31" s="114"/>
      <c r="HS31" s="114"/>
      <c r="HT31" s="114"/>
      <c r="HU31" s="114"/>
      <c r="HV31" s="114"/>
      <c r="HW31" s="114"/>
      <c r="HX31" s="114"/>
      <c r="HY31" s="114"/>
      <c r="HZ31" s="114"/>
      <c r="IA31" s="114"/>
      <c r="IB31" s="114"/>
      <c r="IC31" s="114"/>
      <c r="ID31" s="114"/>
      <c r="IE31" s="114"/>
      <c r="IF31" s="114"/>
      <c r="IG31" s="114"/>
      <c r="IH31" s="114"/>
      <c r="II31" s="114"/>
      <c r="IJ31" s="114"/>
      <c r="IK31" s="114"/>
      <c r="IL31" s="114"/>
      <c r="IM31" s="114"/>
      <c r="IN31" s="114"/>
      <c r="IO31" s="114"/>
      <c r="IP31" s="114"/>
      <c r="IQ31" s="114"/>
      <c r="IR31" s="114"/>
      <c r="IS31" s="114"/>
      <c r="IT31" s="114"/>
      <c r="IU31" s="114"/>
      <c r="IV31" s="114"/>
    </row>
    <row r="32" spans="1:256" s="425" customFormat="1" ht="68.25" customHeight="1">
      <c r="A32" s="428" t="s">
        <v>259</v>
      </c>
      <c r="B32" s="422">
        <v>2195.4</v>
      </c>
      <c r="C32" s="422"/>
      <c r="D32" s="422">
        <f t="shared" si="1"/>
        <v>33.17846406121891</v>
      </c>
      <c r="E32" s="422">
        <f t="shared" si="2"/>
        <v>2195.4</v>
      </c>
      <c r="F32" s="422">
        <f t="shared" si="2"/>
        <v>728.4</v>
      </c>
      <c r="G32" s="422">
        <v>0</v>
      </c>
      <c r="H32" s="422"/>
      <c r="I32" s="422"/>
      <c r="J32" s="422"/>
      <c r="K32" s="423"/>
      <c r="L32" s="422">
        <v>1590</v>
      </c>
      <c r="M32" s="422">
        <v>721.12</v>
      </c>
      <c r="N32" s="423"/>
      <c r="O32" s="423">
        <f>M32*100/L32</f>
        <v>45.353459119496854</v>
      </c>
      <c r="P32" s="422">
        <v>605.4</v>
      </c>
      <c r="Q32" s="427">
        <v>7.28</v>
      </c>
      <c r="R32" s="422">
        <f t="shared" si="4"/>
        <v>1.2025107367030063</v>
      </c>
      <c r="S32" s="424"/>
      <c r="T32" s="424"/>
      <c r="U32" s="424"/>
      <c r="V32" s="424"/>
      <c r="W32" s="424"/>
      <c r="X32" s="424"/>
      <c r="Y32" s="424"/>
      <c r="Z32" s="424"/>
      <c r="AA32" s="424"/>
      <c r="AB32" s="424"/>
      <c r="AC32" s="424"/>
      <c r="AD32" s="424"/>
      <c r="AE32" s="424"/>
      <c r="AF32" s="424"/>
      <c r="AG32" s="424"/>
      <c r="AH32" s="424"/>
      <c r="AI32" s="424"/>
      <c r="AJ32" s="424"/>
      <c r="AK32" s="424"/>
      <c r="AL32" s="424"/>
      <c r="AM32" s="424"/>
      <c r="AN32" s="424"/>
      <c r="AO32" s="424"/>
      <c r="AP32" s="424"/>
      <c r="AQ32" s="424"/>
      <c r="AR32" s="424"/>
      <c r="AS32" s="424"/>
      <c r="AT32" s="424"/>
      <c r="AU32" s="424"/>
      <c r="AV32" s="424"/>
      <c r="AW32" s="424"/>
      <c r="AX32" s="424"/>
      <c r="AY32" s="424"/>
      <c r="AZ32" s="424"/>
      <c r="BA32" s="424"/>
      <c r="BB32" s="424"/>
      <c r="BC32" s="424"/>
      <c r="BD32" s="424"/>
      <c r="BE32" s="424"/>
      <c r="BF32" s="424"/>
      <c r="BG32" s="424"/>
      <c r="BH32" s="424"/>
      <c r="BI32" s="424"/>
      <c r="BJ32" s="424"/>
      <c r="BK32" s="424"/>
      <c r="BL32" s="424"/>
      <c r="BM32" s="424"/>
      <c r="BN32" s="424"/>
      <c r="BO32" s="424"/>
      <c r="BP32" s="424"/>
      <c r="BQ32" s="424"/>
      <c r="BR32" s="424"/>
      <c r="BS32" s="424"/>
      <c r="BT32" s="424"/>
      <c r="BU32" s="424"/>
      <c r="BV32" s="424"/>
      <c r="BW32" s="424"/>
      <c r="BX32" s="424"/>
      <c r="BY32" s="424"/>
      <c r="BZ32" s="424"/>
      <c r="CA32" s="424"/>
      <c r="CB32" s="424"/>
      <c r="CC32" s="424"/>
      <c r="CD32" s="424"/>
      <c r="CE32" s="424"/>
      <c r="CF32" s="424"/>
      <c r="CG32" s="424"/>
      <c r="CH32" s="424"/>
      <c r="CI32" s="424"/>
      <c r="CJ32" s="424"/>
      <c r="CK32" s="424"/>
      <c r="CL32" s="424"/>
      <c r="CM32" s="424"/>
      <c r="CN32" s="424"/>
      <c r="CO32" s="424"/>
      <c r="CP32" s="424"/>
      <c r="CQ32" s="424"/>
      <c r="CR32" s="424"/>
      <c r="CS32" s="424"/>
      <c r="CT32" s="424"/>
      <c r="CU32" s="424"/>
      <c r="CV32" s="424"/>
      <c r="CW32" s="424"/>
      <c r="CX32" s="424"/>
      <c r="CY32" s="424"/>
      <c r="CZ32" s="424"/>
      <c r="DA32" s="424"/>
      <c r="DB32" s="424"/>
      <c r="DC32" s="424"/>
      <c r="DD32" s="424"/>
      <c r="DE32" s="424"/>
      <c r="DF32" s="424"/>
      <c r="DG32" s="424"/>
      <c r="DH32" s="424"/>
      <c r="DI32" s="424"/>
      <c r="DJ32" s="424"/>
      <c r="DK32" s="424"/>
      <c r="DL32" s="424"/>
      <c r="DM32" s="424"/>
      <c r="DN32" s="424"/>
      <c r="DO32" s="424"/>
      <c r="DP32" s="424"/>
      <c r="DQ32" s="424"/>
      <c r="DR32" s="424"/>
      <c r="DS32" s="424"/>
      <c r="DT32" s="424"/>
      <c r="DU32" s="424"/>
      <c r="DV32" s="424"/>
      <c r="DW32" s="424"/>
      <c r="DX32" s="424"/>
      <c r="DY32" s="424"/>
      <c r="DZ32" s="424"/>
      <c r="EA32" s="424"/>
      <c r="EB32" s="424"/>
      <c r="EC32" s="424"/>
      <c r="ED32" s="424"/>
      <c r="EE32" s="424"/>
      <c r="EF32" s="424"/>
      <c r="EG32" s="424"/>
      <c r="EH32" s="424"/>
      <c r="EI32" s="424"/>
      <c r="EJ32" s="424"/>
      <c r="EK32" s="424"/>
      <c r="EL32" s="424"/>
      <c r="EM32" s="424"/>
      <c r="EN32" s="424"/>
      <c r="EO32" s="424"/>
      <c r="EP32" s="424"/>
      <c r="EQ32" s="424"/>
      <c r="ER32" s="424"/>
      <c r="ES32" s="424"/>
      <c r="ET32" s="424"/>
      <c r="EU32" s="424"/>
      <c r="EV32" s="424"/>
      <c r="EW32" s="424"/>
      <c r="EX32" s="424"/>
      <c r="EY32" s="424"/>
      <c r="EZ32" s="424"/>
      <c r="FA32" s="424"/>
      <c r="FB32" s="424"/>
      <c r="FC32" s="424"/>
      <c r="FD32" s="424"/>
      <c r="FE32" s="424"/>
      <c r="FF32" s="424"/>
      <c r="FG32" s="424"/>
      <c r="FH32" s="424"/>
      <c r="FI32" s="424"/>
      <c r="FJ32" s="424"/>
      <c r="FK32" s="424"/>
      <c r="FL32" s="424"/>
      <c r="FM32" s="424"/>
      <c r="FN32" s="424"/>
      <c r="FO32" s="424"/>
      <c r="FP32" s="424"/>
      <c r="FQ32" s="424"/>
      <c r="FR32" s="424"/>
      <c r="FS32" s="424"/>
      <c r="FT32" s="424"/>
      <c r="FU32" s="424"/>
      <c r="FV32" s="424"/>
      <c r="FW32" s="424"/>
      <c r="FX32" s="424"/>
      <c r="FY32" s="424"/>
      <c r="FZ32" s="424"/>
      <c r="GA32" s="424"/>
      <c r="GB32" s="424"/>
      <c r="GC32" s="424"/>
      <c r="GD32" s="424"/>
      <c r="GE32" s="424"/>
      <c r="GF32" s="424"/>
      <c r="GG32" s="424"/>
      <c r="GH32" s="424"/>
      <c r="GI32" s="424"/>
      <c r="GJ32" s="424"/>
      <c r="GK32" s="424"/>
      <c r="GL32" s="424"/>
      <c r="GM32" s="424"/>
      <c r="GN32" s="424"/>
      <c r="GO32" s="424"/>
      <c r="GP32" s="424"/>
      <c r="GQ32" s="424"/>
      <c r="GR32" s="424"/>
      <c r="GS32" s="424"/>
      <c r="GT32" s="424"/>
      <c r="GU32" s="424"/>
      <c r="GV32" s="424"/>
      <c r="GW32" s="424"/>
      <c r="GX32" s="424"/>
      <c r="GY32" s="424"/>
      <c r="GZ32" s="424"/>
      <c r="HA32" s="424"/>
      <c r="HB32" s="424"/>
      <c r="HC32" s="424"/>
      <c r="HD32" s="424"/>
      <c r="HE32" s="424"/>
      <c r="HF32" s="424"/>
      <c r="HG32" s="424"/>
      <c r="HH32" s="424"/>
      <c r="HI32" s="424"/>
      <c r="HJ32" s="424"/>
      <c r="HK32" s="424"/>
      <c r="HL32" s="424"/>
      <c r="HM32" s="424"/>
      <c r="HN32" s="424"/>
      <c r="HO32" s="424"/>
      <c r="HP32" s="424"/>
      <c r="HQ32" s="424"/>
      <c r="HR32" s="424"/>
      <c r="HS32" s="424"/>
      <c r="HT32" s="424"/>
      <c r="HU32" s="424"/>
      <c r="HV32" s="424"/>
      <c r="HW32" s="424"/>
      <c r="HX32" s="424"/>
      <c r="HY32" s="424"/>
      <c r="HZ32" s="424"/>
      <c r="IA32" s="424"/>
      <c r="IB32" s="424"/>
      <c r="IC32" s="424"/>
      <c r="ID32" s="424"/>
      <c r="IE32" s="424"/>
      <c r="IF32" s="424"/>
      <c r="IG32" s="424"/>
      <c r="IH32" s="424"/>
      <c r="II32" s="424"/>
      <c r="IJ32" s="424"/>
      <c r="IK32" s="424"/>
      <c r="IL32" s="424"/>
      <c r="IM32" s="424"/>
      <c r="IN32" s="424"/>
      <c r="IO32" s="424"/>
      <c r="IP32" s="424"/>
      <c r="IQ32" s="424"/>
      <c r="IR32" s="424"/>
      <c r="IS32" s="424"/>
      <c r="IT32" s="424"/>
      <c r="IU32" s="424"/>
      <c r="IV32" s="424"/>
    </row>
    <row r="33" spans="1:256" ht="78" customHeight="1">
      <c r="A33" s="136" t="s">
        <v>147</v>
      </c>
      <c r="B33" s="133">
        <v>651</v>
      </c>
      <c r="C33" s="133"/>
      <c r="D33" s="133">
        <f t="shared" si="1"/>
        <v>99.87711213517666</v>
      </c>
      <c r="E33" s="133">
        <f t="shared" si="2"/>
        <v>651</v>
      </c>
      <c r="F33" s="133">
        <f t="shared" si="2"/>
        <v>650.2</v>
      </c>
      <c r="G33" s="133">
        <f t="shared" si="3"/>
        <v>99.87711213517666</v>
      </c>
      <c r="H33" s="133"/>
      <c r="I33" s="133"/>
      <c r="J33" s="133"/>
      <c r="K33" s="18"/>
      <c r="L33" s="133"/>
      <c r="M33" s="133"/>
      <c r="N33" s="18"/>
      <c r="O33" s="18"/>
      <c r="P33" s="133">
        <v>651</v>
      </c>
      <c r="Q33" s="133">
        <v>650.2</v>
      </c>
      <c r="R33" s="133">
        <f t="shared" si="4"/>
        <v>99.87711213517666</v>
      </c>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4"/>
      <c r="BC33" s="114"/>
      <c r="BD33" s="114"/>
      <c r="BE33" s="114"/>
      <c r="BF33" s="114"/>
      <c r="BG33" s="114"/>
      <c r="BH33" s="114"/>
      <c r="BI33" s="114"/>
      <c r="BJ33" s="114"/>
      <c r="BK33" s="114"/>
      <c r="BL33" s="114"/>
      <c r="BM33" s="114"/>
      <c r="BN33" s="114"/>
      <c r="BO33" s="114"/>
      <c r="BP33" s="114"/>
      <c r="BQ33" s="114"/>
      <c r="BR33" s="114"/>
      <c r="BS33" s="114"/>
      <c r="BT33" s="114"/>
      <c r="BU33" s="114"/>
      <c r="BV33" s="114"/>
      <c r="BW33" s="114"/>
      <c r="BX33" s="114"/>
      <c r="BY33" s="114"/>
      <c r="BZ33" s="114"/>
      <c r="CA33" s="114"/>
      <c r="CB33" s="114"/>
      <c r="CC33" s="114"/>
      <c r="CD33" s="114"/>
      <c r="CE33" s="114"/>
      <c r="CF33" s="114"/>
      <c r="CG33" s="114"/>
      <c r="CH33" s="114"/>
      <c r="CI33" s="114"/>
      <c r="CJ33" s="114"/>
      <c r="CK33" s="114"/>
      <c r="CL33" s="114"/>
      <c r="CM33" s="114"/>
      <c r="CN33" s="114"/>
      <c r="CO33" s="114"/>
      <c r="CP33" s="114"/>
      <c r="CQ33" s="114"/>
      <c r="CR33" s="114"/>
      <c r="CS33" s="114"/>
      <c r="CT33" s="114"/>
      <c r="CU33" s="114"/>
      <c r="CV33" s="114"/>
      <c r="CW33" s="114"/>
      <c r="CX33" s="114"/>
      <c r="CY33" s="114"/>
      <c r="CZ33" s="114"/>
      <c r="DA33" s="114"/>
      <c r="DB33" s="114"/>
      <c r="DC33" s="114"/>
      <c r="DD33" s="114"/>
      <c r="DE33" s="114"/>
      <c r="DF33" s="114"/>
      <c r="DG33" s="114"/>
      <c r="DH33" s="114"/>
      <c r="DI33" s="114"/>
      <c r="DJ33" s="114"/>
      <c r="DK33" s="114"/>
      <c r="DL33" s="114"/>
      <c r="DM33" s="114"/>
      <c r="DN33" s="114"/>
      <c r="DO33" s="114"/>
      <c r="DP33" s="114"/>
      <c r="DQ33" s="114"/>
      <c r="DR33" s="114"/>
      <c r="DS33" s="114"/>
      <c r="DT33" s="114"/>
      <c r="DU33" s="114"/>
      <c r="DV33" s="114"/>
      <c r="DW33" s="114"/>
      <c r="DX33" s="114"/>
      <c r="DY33" s="114"/>
      <c r="DZ33" s="114"/>
      <c r="EA33" s="114"/>
      <c r="EB33" s="114"/>
      <c r="EC33" s="114"/>
      <c r="ED33" s="114"/>
      <c r="EE33" s="114"/>
      <c r="EF33" s="114"/>
      <c r="EG33" s="114"/>
      <c r="EH33" s="114"/>
      <c r="EI33" s="114"/>
      <c r="EJ33" s="114"/>
      <c r="EK33" s="114"/>
      <c r="EL33" s="114"/>
      <c r="EM33" s="114"/>
      <c r="EN33" s="114"/>
      <c r="EO33" s="114"/>
      <c r="EP33" s="114"/>
      <c r="EQ33" s="114"/>
      <c r="ER33" s="114"/>
      <c r="ES33" s="114"/>
      <c r="ET33" s="114"/>
      <c r="EU33" s="114"/>
      <c r="EV33" s="114"/>
      <c r="EW33" s="114"/>
      <c r="EX33" s="114"/>
      <c r="EY33" s="114"/>
      <c r="EZ33" s="114"/>
      <c r="FA33" s="114"/>
      <c r="FB33" s="114"/>
      <c r="FC33" s="114"/>
      <c r="FD33" s="114"/>
      <c r="FE33" s="114"/>
      <c r="FF33" s="114"/>
      <c r="FG33" s="114"/>
      <c r="FH33" s="114"/>
      <c r="FI33" s="114"/>
      <c r="FJ33" s="114"/>
      <c r="FK33" s="114"/>
      <c r="FL33" s="114"/>
      <c r="FM33" s="114"/>
      <c r="FN33" s="114"/>
      <c r="FO33" s="114"/>
      <c r="FP33" s="114"/>
      <c r="FQ33" s="114"/>
      <c r="FR33" s="114"/>
      <c r="FS33" s="114"/>
      <c r="FT33" s="114"/>
      <c r="FU33" s="114"/>
      <c r="FV33" s="114"/>
      <c r="FW33" s="114"/>
      <c r="FX33" s="114"/>
      <c r="FY33" s="114"/>
      <c r="FZ33" s="114"/>
      <c r="GA33" s="114"/>
      <c r="GB33" s="114"/>
      <c r="GC33" s="114"/>
      <c r="GD33" s="114"/>
      <c r="GE33" s="114"/>
      <c r="GF33" s="114"/>
      <c r="GG33" s="114"/>
      <c r="GH33" s="114"/>
      <c r="GI33" s="114"/>
      <c r="GJ33" s="114"/>
      <c r="GK33" s="114"/>
      <c r="GL33" s="114"/>
      <c r="GM33" s="114"/>
      <c r="GN33" s="114"/>
      <c r="GO33" s="114"/>
      <c r="GP33" s="114"/>
      <c r="GQ33" s="114"/>
      <c r="GR33" s="114"/>
      <c r="GS33" s="114"/>
      <c r="GT33" s="114"/>
      <c r="GU33" s="114"/>
      <c r="GV33" s="114"/>
      <c r="GW33" s="114"/>
      <c r="GX33" s="114"/>
      <c r="GY33" s="114"/>
      <c r="GZ33" s="114"/>
      <c r="HA33" s="114"/>
      <c r="HB33" s="114"/>
      <c r="HC33" s="114"/>
      <c r="HD33" s="114"/>
      <c r="HE33" s="114"/>
      <c r="HF33" s="114"/>
      <c r="HG33" s="114"/>
      <c r="HH33" s="114"/>
      <c r="HI33" s="114"/>
      <c r="HJ33" s="114"/>
      <c r="HK33" s="114"/>
      <c r="HL33" s="114"/>
      <c r="HM33" s="114"/>
      <c r="HN33" s="114"/>
      <c r="HO33" s="114"/>
      <c r="HP33" s="114"/>
      <c r="HQ33" s="114"/>
      <c r="HR33" s="114"/>
      <c r="HS33" s="114"/>
      <c r="HT33" s="114"/>
      <c r="HU33" s="114"/>
      <c r="HV33" s="114"/>
      <c r="HW33" s="114"/>
      <c r="HX33" s="114"/>
      <c r="HY33" s="114"/>
      <c r="HZ33" s="114"/>
      <c r="IA33" s="114"/>
      <c r="IB33" s="114"/>
      <c r="IC33" s="114"/>
      <c r="ID33" s="114"/>
      <c r="IE33" s="114"/>
      <c r="IF33" s="114"/>
      <c r="IG33" s="114"/>
      <c r="IH33" s="114"/>
      <c r="II33" s="114"/>
      <c r="IJ33" s="114"/>
      <c r="IK33" s="114"/>
      <c r="IL33" s="114"/>
      <c r="IM33" s="114"/>
      <c r="IN33" s="114"/>
      <c r="IO33" s="114"/>
      <c r="IP33" s="114"/>
      <c r="IQ33" s="114"/>
      <c r="IR33" s="114"/>
      <c r="IS33" s="114"/>
      <c r="IT33" s="114"/>
      <c r="IU33" s="114"/>
      <c r="IV33" s="114"/>
    </row>
    <row r="34" spans="1:256" ht="42" customHeight="1">
      <c r="A34" s="136" t="s">
        <v>148</v>
      </c>
      <c r="B34" s="133">
        <v>1667.7</v>
      </c>
      <c r="C34" s="133"/>
      <c r="D34" s="133">
        <f t="shared" si="1"/>
        <v>90.4539185704863</v>
      </c>
      <c r="E34" s="133">
        <f t="shared" si="2"/>
        <v>1667.7</v>
      </c>
      <c r="F34" s="133">
        <f t="shared" si="2"/>
        <v>1508.5</v>
      </c>
      <c r="G34" s="133">
        <f t="shared" si="3"/>
        <v>90.4539185704863</v>
      </c>
      <c r="H34" s="133"/>
      <c r="I34" s="133"/>
      <c r="J34" s="133"/>
      <c r="K34" s="18"/>
      <c r="L34" s="133"/>
      <c r="M34" s="133"/>
      <c r="N34" s="18"/>
      <c r="O34" s="18"/>
      <c r="P34" s="133">
        <v>1667.7</v>
      </c>
      <c r="Q34" s="133">
        <v>1508.5</v>
      </c>
      <c r="R34" s="133">
        <f t="shared" si="4"/>
        <v>90.4539185704863</v>
      </c>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4"/>
      <c r="BM34" s="114"/>
      <c r="BN34" s="114"/>
      <c r="BO34" s="114"/>
      <c r="BP34" s="114"/>
      <c r="BQ34" s="114"/>
      <c r="BR34" s="114"/>
      <c r="BS34" s="114"/>
      <c r="BT34" s="114"/>
      <c r="BU34" s="114"/>
      <c r="BV34" s="114"/>
      <c r="BW34" s="114"/>
      <c r="BX34" s="114"/>
      <c r="BY34" s="114"/>
      <c r="BZ34" s="114"/>
      <c r="CA34" s="114"/>
      <c r="CB34" s="114"/>
      <c r="CC34" s="114"/>
      <c r="CD34" s="114"/>
      <c r="CE34" s="114"/>
      <c r="CF34" s="114"/>
      <c r="CG34" s="114"/>
      <c r="CH34" s="114"/>
      <c r="CI34" s="114"/>
      <c r="CJ34" s="114"/>
      <c r="CK34" s="114"/>
      <c r="CL34" s="114"/>
      <c r="CM34" s="114"/>
      <c r="CN34" s="114"/>
      <c r="CO34" s="114"/>
      <c r="CP34" s="114"/>
      <c r="CQ34" s="114"/>
      <c r="CR34" s="114"/>
      <c r="CS34" s="114"/>
      <c r="CT34" s="114"/>
      <c r="CU34" s="114"/>
      <c r="CV34" s="114"/>
      <c r="CW34" s="114"/>
      <c r="CX34" s="114"/>
      <c r="CY34" s="114"/>
      <c r="CZ34" s="114"/>
      <c r="DA34" s="114"/>
      <c r="DB34" s="114"/>
      <c r="DC34" s="114"/>
      <c r="DD34" s="114"/>
      <c r="DE34" s="114"/>
      <c r="DF34" s="114"/>
      <c r="DG34" s="114"/>
      <c r="DH34" s="114"/>
      <c r="DI34" s="114"/>
      <c r="DJ34" s="114"/>
      <c r="DK34" s="114"/>
      <c r="DL34" s="114"/>
      <c r="DM34" s="114"/>
      <c r="DN34" s="114"/>
      <c r="DO34" s="114"/>
      <c r="DP34" s="114"/>
      <c r="DQ34" s="114"/>
      <c r="DR34" s="114"/>
      <c r="DS34" s="114"/>
      <c r="DT34" s="114"/>
      <c r="DU34" s="114"/>
      <c r="DV34" s="114"/>
      <c r="DW34" s="114"/>
      <c r="DX34" s="114"/>
      <c r="DY34" s="114"/>
      <c r="DZ34" s="114"/>
      <c r="EA34" s="114"/>
      <c r="EB34" s="114"/>
      <c r="EC34" s="114"/>
      <c r="ED34" s="114"/>
      <c r="EE34" s="114"/>
      <c r="EF34" s="114"/>
      <c r="EG34" s="114"/>
      <c r="EH34" s="114"/>
      <c r="EI34" s="114"/>
      <c r="EJ34" s="114"/>
      <c r="EK34" s="114"/>
      <c r="EL34" s="114"/>
      <c r="EM34" s="114"/>
      <c r="EN34" s="114"/>
      <c r="EO34" s="114"/>
      <c r="EP34" s="114"/>
      <c r="EQ34" s="114"/>
      <c r="ER34" s="114"/>
      <c r="ES34" s="114"/>
      <c r="ET34" s="114"/>
      <c r="EU34" s="114"/>
      <c r="EV34" s="114"/>
      <c r="EW34" s="114"/>
      <c r="EX34" s="114"/>
      <c r="EY34" s="114"/>
      <c r="EZ34" s="114"/>
      <c r="FA34" s="114"/>
      <c r="FB34" s="114"/>
      <c r="FC34" s="114"/>
      <c r="FD34" s="114"/>
      <c r="FE34" s="114"/>
      <c r="FF34" s="114"/>
      <c r="FG34" s="114"/>
      <c r="FH34" s="114"/>
      <c r="FI34" s="114"/>
      <c r="FJ34" s="114"/>
      <c r="FK34" s="114"/>
      <c r="FL34" s="114"/>
      <c r="FM34" s="114"/>
      <c r="FN34" s="114"/>
      <c r="FO34" s="114"/>
      <c r="FP34" s="114"/>
      <c r="FQ34" s="114"/>
      <c r="FR34" s="114"/>
      <c r="FS34" s="114"/>
      <c r="FT34" s="114"/>
      <c r="FU34" s="114"/>
      <c r="FV34" s="114"/>
      <c r="FW34" s="114"/>
      <c r="FX34" s="114"/>
      <c r="FY34" s="114"/>
      <c r="FZ34" s="114"/>
      <c r="GA34" s="114"/>
      <c r="GB34" s="114"/>
      <c r="GC34" s="114"/>
      <c r="GD34" s="114"/>
      <c r="GE34" s="114"/>
      <c r="GF34" s="114"/>
      <c r="GG34" s="114"/>
      <c r="GH34" s="114"/>
      <c r="GI34" s="114"/>
      <c r="GJ34" s="114"/>
      <c r="GK34" s="114"/>
      <c r="GL34" s="114"/>
      <c r="GM34" s="114"/>
      <c r="GN34" s="114"/>
      <c r="GO34" s="114"/>
      <c r="GP34" s="114"/>
      <c r="GQ34" s="114"/>
      <c r="GR34" s="114"/>
      <c r="GS34" s="114"/>
      <c r="GT34" s="114"/>
      <c r="GU34" s="114"/>
      <c r="GV34" s="114"/>
      <c r="GW34" s="114"/>
      <c r="GX34" s="114"/>
      <c r="GY34" s="114"/>
      <c r="GZ34" s="114"/>
      <c r="HA34" s="114"/>
      <c r="HB34" s="114"/>
      <c r="HC34" s="114"/>
      <c r="HD34" s="114"/>
      <c r="HE34" s="114"/>
      <c r="HF34" s="114"/>
      <c r="HG34" s="114"/>
      <c r="HH34" s="114"/>
      <c r="HI34" s="114"/>
      <c r="HJ34" s="114"/>
      <c r="HK34" s="114"/>
      <c r="HL34" s="114"/>
      <c r="HM34" s="114"/>
      <c r="HN34" s="114"/>
      <c r="HO34" s="114"/>
      <c r="HP34" s="114"/>
      <c r="HQ34" s="114"/>
      <c r="HR34" s="114"/>
      <c r="HS34" s="114"/>
      <c r="HT34" s="114"/>
      <c r="HU34" s="114"/>
      <c r="HV34" s="114"/>
      <c r="HW34" s="114"/>
      <c r="HX34" s="114"/>
      <c r="HY34" s="114"/>
      <c r="HZ34" s="114"/>
      <c r="IA34" s="114"/>
      <c r="IB34" s="114"/>
      <c r="IC34" s="114"/>
      <c r="ID34" s="114"/>
      <c r="IE34" s="114"/>
      <c r="IF34" s="114"/>
      <c r="IG34" s="114"/>
      <c r="IH34" s="114"/>
      <c r="II34" s="114"/>
      <c r="IJ34" s="114"/>
      <c r="IK34" s="114"/>
      <c r="IL34" s="114"/>
      <c r="IM34" s="114"/>
      <c r="IN34" s="114"/>
      <c r="IO34" s="114"/>
      <c r="IP34" s="114"/>
      <c r="IQ34" s="114"/>
      <c r="IR34" s="114"/>
      <c r="IS34" s="114"/>
      <c r="IT34" s="114"/>
      <c r="IU34" s="114"/>
      <c r="IV34" s="114"/>
    </row>
    <row r="35" spans="1:256" ht="28.5" customHeight="1">
      <c r="A35" s="138" t="s">
        <v>149</v>
      </c>
      <c r="B35" s="18">
        <v>1310.9</v>
      </c>
      <c r="C35" s="133"/>
      <c r="D35" s="133">
        <f t="shared" si="1"/>
        <v>93.98886261347164</v>
      </c>
      <c r="E35" s="133">
        <f t="shared" si="2"/>
        <v>1310.9</v>
      </c>
      <c r="F35" s="133">
        <f t="shared" si="2"/>
        <v>1232.1</v>
      </c>
      <c r="G35" s="133">
        <f t="shared" si="3"/>
        <v>93.98886261347164</v>
      </c>
      <c r="H35" s="133"/>
      <c r="I35" s="133"/>
      <c r="J35" s="133"/>
      <c r="K35" s="133"/>
      <c r="L35" s="133">
        <v>1310.9</v>
      </c>
      <c r="M35" s="133">
        <v>1232.1</v>
      </c>
      <c r="N35" s="133"/>
      <c r="O35" s="18">
        <f>M35*100/L35</f>
        <v>93.98886261347164</v>
      </c>
      <c r="P35" s="133"/>
      <c r="Q35" s="133"/>
      <c r="R35" s="133"/>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4"/>
      <c r="BQ35" s="114"/>
      <c r="BR35" s="114"/>
      <c r="BS35" s="114"/>
      <c r="BT35" s="114"/>
      <c r="BU35" s="114"/>
      <c r="BV35" s="114"/>
      <c r="BW35" s="114"/>
      <c r="BX35" s="114"/>
      <c r="BY35" s="114"/>
      <c r="BZ35" s="114"/>
      <c r="CA35" s="114"/>
      <c r="CB35" s="114"/>
      <c r="CC35" s="114"/>
      <c r="CD35" s="114"/>
      <c r="CE35" s="114"/>
      <c r="CF35" s="114"/>
      <c r="CG35" s="114"/>
      <c r="CH35" s="114"/>
      <c r="CI35" s="114"/>
      <c r="CJ35" s="114"/>
      <c r="CK35" s="114"/>
      <c r="CL35" s="114"/>
      <c r="CM35" s="114"/>
      <c r="CN35" s="114"/>
      <c r="CO35" s="114"/>
      <c r="CP35" s="114"/>
      <c r="CQ35" s="114"/>
      <c r="CR35" s="114"/>
      <c r="CS35" s="114"/>
      <c r="CT35" s="114"/>
      <c r="CU35" s="114"/>
      <c r="CV35" s="114"/>
      <c r="CW35" s="114"/>
      <c r="CX35" s="114"/>
      <c r="CY35" s="114"/>
      <c r="CZ35" s="114"/>
      <c r="DA35" s="114"/>
      <c r="DB35" s="114"/>
      <c r="DC35" s="114"/>
      <c r="DD35" s="114"/>
      <c r="DE35" s="114"/>
      <c r="DF35" s="114"/>
      <c r="DG35" s="114"/>
      <c r="DH35" s="114"/>
      <c r="DI35" s="114"/>
      <c r="DJ35" s="114"/>
      <c r="DK35" s="114"/>
      <c r="DL35" s="114"/>
      <c r="DM35" s="114"/>
      <c r="DN35" s="114"/>
      <c r="DO35" s="114"/>
      <c r="DP35" s="114"/>
      <c r="DQ35" s="114"/>
      <c r="DR35" s="114"/>
      <c r="DS35" s="114"/>
      <c r="DT35" s="114"/>
      <c r="DU35" s="114"/>
      <c r="DV35" s="114"/>
      <c r="DW35" s="114"/>
      <c r="DX35" s="114"/>
      <c r="DY35" s="114"/>
      <c r="DZ35" s="114"/>
      <c r="EA35" s="114"/>
      <c r="EB35" s="114"/>
      <c r="EC35" s="114"/>
      <c r="ED35" s="114"/>
      <c r="EE35" s="114"/>
      <c r="EF35" s="114"/>
      <c r="EG35" s="114"/>
      <c r="EH35" s="114"/>
      <c r="EI35" s="114"/>
      <c r="EJ35" s="114"/>
      <c r="EK35" s="114"/>
      <c r="EL35" s="114"/>
      <c r="EM35" s="114"/>
      <c r="EN35" s="114"/>
      <c r="EO35" s="114"/>
      <c r="EP35" s="114"/>
      <c r="EQ35" s="114"/>
      <c r="ER35" s="114"/>
      <c r="ES35" s="114"/>
      <c r="ET35" s="114"/>
      <c r="EU35" s="114"/>
      <c r="EV35" s="114"/>
      <c r="EW35" s="114"/>
      <c r="EX35" s="114"/>
      <c r="EY35" s="114"/>
      <c r="EZ35" s="114"/>
      <c r="FA35" s="114"/>
      <c r="FB35" s="114"/>
      <c r="FC35" s="114"/>
      <c r="FD35" s="114"/>
      <c r="FE35" s="114"/>
      <c r="FF35" s="114"/>
      <c r="FG35" s="114"/>
      <c r="FH35" s="114"/>
      <c r="FI35" s="114"/>
      <c r="FJ35" s="114"/>
      <c r="FK35" s="114"/>
      <c r="FL35" s="114"/>
      <c r="FM35" s="114"/>
      <c r="FN35" s="114"/>
      <c r="FO35" s="114"/>
      <c r="FP35" s="114"/>
      <c r="FQ35" s="114"/>
      <c r="FR35" s="114"/>
      <c r="FS35" s="114"/>
      <c r="FT35" s="114"/>
      <c r="FU35" s="114"/>
      <c r="FV35" s="114"/>
      <c r="FW35" s="114"/>
      <c r="FX35" s="114"/>
      <c r="FY35" s="114"/>
      <c r="FZ35" s="114"/>
      <c r="GA35" s="114"/>
      <c r="GB35" s="114"/>
      <c r="GC35" s="114"/>
      <c r="GD35" s="114"/>
      <c r="GE35" s="114"/>
      <c r="GF35" s="114"/>
      <c r="GG35" s="114"/>
      <c r="GH35" s="114"/>
      <c r="GI35" s="114"/>
      <c r="GJ35" s="114"/>
      <c r="GK35" s="114"/>
      <c r="GL35" s="114"/>
      <c r="GM35" s="114"/>
      <c r="GN35" s="114"/>
      <c r="GO35" s="114"/>
      <c r="GP35" s="114"/>
      <c r="GQ35" s="114"/>
      <c r="GR35" s="114"/>
      <c r="GS35" s="114"/>
      <c r="GT35" s="114"/>
      <c r="GU35" s="114"/>
      <c r="GV35" s="114"/>
      <c r="GW35" s="114"/>
      <c r="GX35" s="114"/>
      <c r="GY35" s="114"/>
      <c r="GZ35" s="114"/>
      <c r="HA35" s="114"/>
      <c r="HB35" s="114"/>
      <c r="HC35" s="114"/>
      <c r="HD35" s="114"/>
      <c r="HE35" s="114"/>
      <c r="HF35" s="114"/>
      <c r="HG35" s="114"/>
      <c r="HH35" s="114"/>
      <c r="HI35" s="114"/>
      <c r="HJ35" s="114"/>
      <c r="HK35" s="114"/>
      <c r="HL35" s="114"/>
      <c r="HM35" s="114"/>
      <c r="HN35" s="114"/>
      <c r="HO35" s="114"/>
      <c r="HP35" s="114"/>
      <c r="HQ35" s="114"/>
      <c r="HR35" s="114"/>
      <c r="HS35" s="114"/>
      <c r="HT35" s="114"/>
      <c r="HU35" s="114"/>
      <c r="HV35" s="114"/>
      <c r="HW35" s="114"/>
      <c r="HX35" s="114"/>
      <c r="HY35" s="114"/>
      <c r="HZ35" s="114"/>
      <c r="IA35" s="114"/>
      <c r="IB35" s="114"/>
      <c r="IC35" s="114"/>
      <c r="ID35" s="114"/>
      <c r="IE35" s="114"/>
      <c r="IF35" s="114"/>
      <c r="IG35" s="114"/>
      <c r="IH35" s="114"/>
      <c r="II35" s="114"/>
      <c r="IJ35" s="114"/>
      <c r="IK35" s="114"/>
      <c r="IL35" s="114"/>
      <c r="IM35" s="114"/>
      <c r="IN35" s="114"/>
      <c r="IO35" s="114"/>
      <c r="IP35" s="114"/>
      <c r="IQ35" s="114"/>
      <c r="IR35" s="114"/>
      <c r="IS35" s="114"/>
      <c r="IT35" s="114"/>
      <c r="IU35" s="114"/>
      <c r="IV35" s="114"/>
    </row>
    <row r="36" spans="1:256" ht="43.5" customHeight="1">
      <c r="A36" s="138" t="s">
        <v>150</v>
      </c>
      <c r="B36" s="18">
        <v>2923.4</v>
      </c>
      <c r="C36" s="133"/>
      <c r="D36" s="133">
        <f t="shared" si="1"/>
        <v>97.68420332489566</v>
      </c>
      <c r="E36" s="133">
        <f t="shared" si="2"/>
        <v>2923.4</v>
      </c>
      <c r="F36" s="133">
        <f t="shared" si="2"/>
        <v>2855.7</v>
      </c>
      <c r="G36" s="133">
        <f t="shared" si="3"/>
        <v>97.68420332489566</v>
      </c>
      <c r="H36" s="133"/>
      <c r="I36" s="133"/>
      <c r="J36" s="133"/>
      <c r="K36" s="133"/>
      <c r="L36" s="133">
        <v>2923.4</v>
      </c>
      <c r="M36" s="133">
        <v>2855.7</v>
      </c>
      <c r="N36" s="133"/>
      <c r="O36" s="18">
        <f>M36*100/L36</f>
        <v>97.68420332489566</v>
      </c>
      <c r="P36" s="133"/>
      <c r="Q36" s="133"/>
      <c r="R36" s="133"/>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4"/>
      <c r="BQ36" s="114"/>
      <c r="BR36" s="114"/>
      <c r="BS36" s="114"/>
      <c r="BT36" s="114"/>
      <c r="BU36" s="114"/>
      <c r="BV36" s="114"/>
      <c r="BW36" s="114"/>
      <c r="BX36" s="114"/>
      <c r="BY36" s="114"/>
      <c r="BZ36" s="114"/>
      <c r="CA36" s="114"/>
      <c r="CB36" s="114"/>
      <c r="CC36" s="114"/>
      <c r="CD36" s="114"/>
      <c r="CE36" s="114"/>
      <c r="CF36" s="114"/>
      <c r="CG36" s="114"/>
      <c r="CH36" s="114"/>
      <c r="CI36" s="114"/>
      <c r="CJ36" s="114"/>
      <c r="CK36" s="114"/>
      <c r="CL36" s="114"/>
      <c r="CM36" s="114"/>
      <c r="CN36" s="114"/>
      <c r="CO36" s="114"/>
      <c r="CP36" s="114"/>
      <c r="CQ36" s="114"/>
      <c r="CR36" s="114"/>
      <c r="CS36" s="114"/>
      <c r="CT36" s="114"/>
      <c r="CU36" s="114"/>
      <c r="CV36" s="114"/>
      <c r="CW36" s="114"/>
      <c r="CX36" s="114"/>
      <c r="CY36" s="114"/>
      <c r="CZ36" s="114"/>
      <c r="DA36" s="114"/>
      <c r="DB36" s="114"/>
      <c r="DC36" s="114"/>
      <c r="DD36" s="114"/>
      <c r="DE36" s="114"/>
      <c r="DF36" s="114"/>
      <c r="DG36" s="114"/>
      <c r="DH36" s="114"/>
      <c r="DI36" s="114"/>
      <c r="DJ36" s="114"/>
      <c r="DK36" s="114"/>
      <c r="DL36" s="114"/>
      <c r="DM36" s="114"/>
      <c r="DN36" s="114"/>
      <c r="DO36" s="114"/>
      <c r="DP36" s="114"/>
      <c r="DQ36" s="114"/>
      <c r="DR36" s="114"/>
      <c r="DS36" s="114"/>
      <c r="DT36" s="114"/>
      <c r="DU36" s="114"/>
      <c r="DV36" s="114"/>
      <c r="DW36" s="114"/>
      <c r="DX36" s="114"/>
      <c r="DY36" s="114"/>
      <c r="DZ36" s="114"/>
      <c r="EA36" s="114"/>
      <c r="EB36" s="114"/>
      <c r="EC36" s="114"/>
      <c r="ED36" s="114"/>
      <c r="EE36" s="114"/>
      <c r="EF36" s="114"/>
      <c r="EG36" s="114"/>
      <c r="EH36" s="114"/>
      <c r="EI36" s="114"/>
      <c r="EJ36" s="114"/>
      <c r="EK36" s="114"/>
      <c r="EL36" s="114"/>
      <c r="EM36" s="114"/>
      <c r="EN36" s="114"/>
      <c r="EO36" s="114"/>
      <c r="EP36" s="114"/>
      <c r="EQ36" s="114"/>
      <c r="ER36" s="114"/>
      <c r="ES36" s="114"/>
      <c r="ET36" s="114"/>
      <c r="EU36" s="114"/>
      <c r="EV36" s="114"/>
      <c r="EW36" s="114"/>
      <c r="EX36" s="114"/>
      <c r="EY36" s="114"/>
      <c r="EZ36" s="114"/>
      <c r="FA36" s="114"/>
      <c r="FB36" s="114"/>
      <c r="FC36" s="114"/>
      <c r="FD36" s="114"/>
      <c r="FE36" s="114"/>
      <c r="FF36" s="114"/>
      <c r="FG36" s="114"/>
      <c r="FH36" s="114"/>
      <c r="FI36" s="114"/>
      <c r="FJ36" s="114"/>
      <c r="FK36" s="114"/>
      <c r="FL36" s="114"/>
      <c r="FM36" s="114"/>
      <c r="FN36" s="114"/>
      <c r="FO36" s="114"/>
      <c r="FP36" s="114"/>
      <c r="FQ36" s="114"/>
      <c r="FR36" s="114"/>
      <c r="FS36" s="114"/>
      <c r="FT36" s="114"/>
      <c r="FU36" s="114"/>
      <c r="FV36" s="114"/>
      <c r="FW36" s="114"/>
      <c r="FX36" s="114"/>
      <c r="FY36" s="114"/>
      <c r="FZ36" s="114"/>
      <c r="GA36" s="114"/>
      <c r="GB36" s="114"/>
      <c r="GC36" s="114"/>
      <c r="GD36" s="114"/>
      <c r="GE36" s="114"/>
      <c r="GF36" s="114"/>
      <c r="GG36" s="114"/>
      <c r="GH36" s="114"/>
      <c r="GI36" s="114"/>
      <c r="GJ36" s="114"/>
      <c r="GK36" s="114"/>
      <c r="GL36" s="114"/>
      <c r="GM36" s="114"/>
      <c r="GN36" s="114"/>
      <c r="GO36" s="114"/>
      <c r="GP36" s="114"/>
      <c r="GQ36" s="114"/>
      <c r="GR36" s="114"/>
      <c r="GS36" s="114"/>
      <c r="GT36" s="114"/>
      <c r="GU36" s="114"/>
      <c r="GV36" s="114"/>
      <c r="GW36" s="114"/>
      <c r="GX36" s="114"/>
      <c r="GY36" s="114"/>
      <c r="GZ36" s="114"/>
      <c r="HA36" s="114"/>
      <c r="HB36" s="114"/>
      <c r="HC36" s="114"/>
      <c r="HD36" s="114"/>
      <c r="HE36" s="114"/>
      <c r="HF36" s="114"/>
      <c r="HG36" s="114"/>
      <c r="HH36" s="114"/>
      <c r="HI36" s="114"/>
      <c r="HJ36" s="114"/>
      <c r="HK36" s="114"/>
      <c r="HL36" s="114"/>
      <c r="HM36" s="114"/>
      <c r="HN36" s="114"/>
      <c r="HO36" s="114"/>
      <c r="HP36" s="114"/>
      <c r="HQ36" s="114"/>
      <c r="HR36" s="114"/>
      <c r="HS36" s="114"/>
      <c r="HT36" s="114"/>
      <c r="HU36" s="114"/>
      <c r="HV36" s="114"/>
      <c r="HW36" s="114"/>
      <c r="HX36" s="114"/>
      <c r="HY36" s="114"/>
      <c r="HZ36" s="114"/>
      <c r="IA36" s="114"/>
      <c r="IB36" s="114"/>
      <c r="IC36" s="114"/>
      <c r="ID36" s="114"/>
      <c r="IE36" s="114"/>
      <c r="IF36" s="114"/>
      <c r="IG36" s="114"/>
      <c r="IH36" s="114"/>
      <c r="II36" s="114"/>
      <c r="IJ36" s="114"/>
      <c r="IK36" s="114"/>
      <c r="IL36" s="114"/>
      <c r="IM36" s="114"/>
      <c r="IN36" s="114"/>
      <c r="IO36" s="114"/>
      <c r="IP36" s="114"/>
      <c r="IQ36" s="114"/>
      <c r="IR36" s="114"/>
      <c r="IS36" s="114"/>
      <c r="IT36" s="114"/>
      <c r="IU36" s="114"/>
      <c r="IV36" s="114"/>
    </row>
    <row r="37" spans="1:256" ht="58.5" customHeight="1">
      <c r="A37" s="138" t="s">
        <v>151</v>
      </c>
      <c r="B37" s="118">
        <v>1020</v>
      </c>
      <c r="C37" s="133"/>
      <c r="D37" s="133">
        <f t="shared" si="1"/>
        <v>0</v>
      </c>
      <c r="E37" s="133">
        <f t="shared" si="2"/>
        <v>1020</v>
      </c>
      <c r="F37" s="133">
        <f t="shared" si="2"/>
        <v>0</v>
      </c>
      <c r="G37" s="133">
        <v>0</v>
      </c>
      <c r="H37" s="133"/>
      <c r="I37" s="133"/>
      <c r="J37" s="133"/>
      <c r="K37" s="133"/>
      <c r="L37" s="133">
        <v>1020</v>
      </c>
      <c r="M37" s="133">
        <v>0</v>
      </c>
      <c r="N37" s="133">
        <v>0</v>
      </c>
      <c r="O37" s="18">
        <v>0</v>
      </c>
      <c r="P37" s="133"/>
      <c r="Q37" s="133"/>
      <c r="R37" s="133"/>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c r="BA37" s="114"/>
      <c r="BB37" s="114"/>
      <c r="BC37" s="114"/>
      <c r="BD37" s="114"/>
      <c r="BE37" s="114"/>
      <c r="BF37" s="114"/>
      <c r="BG37" s="114"/>
      <c r="BH37" s="114"/>
      <c r="BI37" s="114"/>
      <c r="BJ37" s="114"/>
      <c r="BK37" s="114"/>
      <c r="BL37" s="114"/>
      <c r="BM37" s="114"/>
      <c r="BN37" s="114"/>
      <c r="BO37" s="114"/>
      <c r="BP37" s="114"/>
      <c r="BQ37" s="114"/>
      <c r="BR37" s="114"/>
      <c r="BS37" s="114"/>
      <c r="BT37" s="114"/>
      <c r="BU37" s="114"/>
      <c r="BV37" s="114"/>
      <c r="BW37" s="114"/>
      <c r="BX37" s="114"/>
      <c r="BY37" s="114"/>
      <c r="BZ37" s="114"/>
      <c r="CA37" s="114"/>
      <c r="CB37" s="114"/>
      <c r="CC37" s="114"/>
      <c r="CD37" s="114"/>
      <c r="CE37" s="114"/>
      <c r="CF37" s="114"/>
      <c r="CG37" s="114"/>
      <c r="CH37" s="114"/>
      <c r="CI37" s="114"/>
      <c r="CJ37" s="114"/>
      <c r="CK37" s="114"/>
      <c r="CL37" s="114"/>
      <c r="CM37" s="114"/>
      <c r="CN37" s="114"/>
      <c r="CO37" s="114"/>
      <c r="CP37" s="114"/>
      <c r="CQ37" s="114"/>
      <c r="CR37" s="114"/>
      <c r="CS37" s="114"/>
      <c r="CT37" s="114"/>
      <c r="CU37" s="114"/>
      <c r="CV37" s="114"/>
      <c r="CW37" s="114"/>
      <c r="CX37" s="114"/>
      <c r="CY37" s="114"/>
      <c r="CZ37" s="114"/>
      <c r="DA37" s="114"/>
      <c r="DB37" s="114"/>
      <c r="DC37" s="114"/>
      <c r="DD37" s="114"/>
      <c r="DE37" s="114"/>
      <c r="DF37" s="114"/>
      <c r="DG37" s="114"/>
      <c r="DH37" s="114"/>
      <c r="DI37" s="114"/>
      <c r="DJ37" s="114"/>
      <c r="DK37" s="114"/>
      <c r="DL37" s="114"/>
      <c r="DM37" s="114"/>
      <c r="DN37" s="114"/>
      <c r="DO37" s="114"/>
      <c r="DP37" s="114"/>
      <c r="DQ37" s="114"/>
      <c r="DR37" s="114"/>
      <c r="DS37" s="114"/>
      <c r="DT37" s="114"/>
      <c r="DU37" s="114"/>
      <c r="DV37" s="114"/>
      <c r="DW37" s="114"/>
      <c r="DX37" s="114"/>
      <c r="DY37" s="114"/>
      <c r="DZ37" s="114"/>
      <c r="EA37" s="114"/>
      <c r="EB37" s="114"/>
      <c r="EC37" s="114"/>
      <c r="ED37" s="114"/>
      <c r="EE37" s="114"/>
      <c r="EF37" s="114"/>
      <c r="EG37" s="114"/>
      <c r="EH37" s="114"/>
      <c r="EI37" s="114"/>
      <c r="EJ37" s="114"/>
      <c r="EK37" s="114"/>
      <c r="EL37" s="114"/>
      <c r="EM37" s="114"/>
      <c r="EN37" s="114"/>
      <c r="EO37" s="114"/>
      <c r="EP37" s="114"/>
      <c r="EQ37" s="114"/>
      <c r="ER37" s="114"/>
      <c r="ES37" s="114"/>
      <c r="ET37" s="114"/>
      <c r="EU37" s="114"/>
      <c r="EV37" s="114"/>
      <c r="EW37" s="114"/>
      <c r="EX37" s="114"/>
      <c r="EY37" s="114"/>
      <c r="EZ37" s="114"/>
      <c r="FA37" s="114"/>
      <c r="FB37" s="114"/>
      <c r="FC37" s="114"/>
      <c r="FD37" s="114"/>
      <c r="FE37" s="114"/>
      <c r="FF37" s="114"/>
      <c r="FG37" s="114"/>
      <c r="FH37" s="114"/>
      <c r="FI37" s="114"/>
      <c r="FJ37" s="114"/>
      <c r="FK37" s="114"/>
      <c r="FL37" s="114"/>
      <c r="FM37" s="114"/>
      <c r="FN37" s="114"/>
      <c r="FO37" s="114"/>
      <c r="FP37" s="114"/>
      <c r="FQ37" s="114"/>
      <c r="FR37" s="114"/>
      <c r="FS37" s="114"/>
      <c r="FT37" s="114"/>
      <c r="FU37" s="114"/>
      <c r="FV37" s="114"/>
      <c r="FW37" s="114"/>
      <c r="FX37" s="114"/>
      <c r="FY37" s="114"/>
      <c r="FZ37" s="114"/>
      <c r="GA37" s="114"/>
      <c r="GB37" s="114"/>
      <c r="GC37" s="114"/>
      <c r="GD37" s="114"/>
      <c r="GE37" s="114"/>
      <c r="GF37" s="114"/>
      <c r="GG37" s="114"/>
      <c r="GH37" s="114"/>
      <c r="GI37" s="114"/>
      <c r="GJ37" s="114"/>
      <c r="GK37" s="114"/>
      <c r="GL37" s="114"/>
      <c r="GM37" s="114"/>
      <c r="GN37" s="114"/>
      <c r="GO37" s="114"/>
      <c r="GP37" s="114"/>
      <c r="GQ37" s="114"/>
      <c r="GR37" s="114"/>
      <c r="GS37" s="114"/>
      <c r="GT37" s="114"/>
      <c r="GU37" s="114"/>
      <c r="GV37" s="114"/>
      <c r="GW37" s="114"/>
      <c r="GX37" s="114"/>
      <c r="GY37" s="114"/>
      <c r="GZ37" s="114"/>
      <c r="HA37" s="114"/>
      <c r="HB37" s="114"/>
      <c r="HC37" s="114"/>
      <c r="HD37" s="114"/>
      <c r="HE37" s="114"/>
      <c r="HF37" s="114"/>
      <c r="HG37" s="114"/>
      <c r="HH37" s="114"/>
      <c r="HI37" s="114"/>
      <c r="HJ37" s="114"/>
      <c r="HK37" s="114"/>
      <c r="HL37" s="114"/>
      <c r="HM37" s="114"/>
      <c r="HN37" s="114"/>
      <c r="HO37" s="114"/>
      <c r="HP37" s="114"/>
      <c r="HQ37" s="114"/>
      <c r="HR37" s="114"/>
      <c r="HS37" s="114"/>
      <c r="HT37" s="114"/>
      <c r="HU37" s="114"/>
      <c r="HV37" s="114"/>
      <c r="HW37" s="114"/>
      <c r="HX37" s="114"/>
      <c r="HY37" s="114"/>
      <c r="HZ37" s="114"/>
      <c r="IA37" s="114"/>
      <c r="IB37" s="114"/>
      <c r="IC37" s="114"/>
      <c r="ID37" s="114"/>
      <c r="IE37" s="114"/>
      <c r="IF37" s="114"/>
      <c r="IG37" s="114"/>
      <c r="IH37" s="114"/>
      <c r="II37" s="114"/>
      <c r="IJ37" s="114"/>
      <c r="IK37" s="114"/>
      <c r="IL37" s="114"/>
      <c r="IM37" s="114"/>
      <c r="IN37" s="114"/>
      <c r="IO37" s="114"/>
      <c r="IP37" s="114"/>
      <c r="IQ37" s="114"/>
      <c r="IR37" s="114"/>
      <c r="IS37" s="114"/>
      <c r="IT37" s="114"/>
      <c r="IU37" s="114"/>
      <c r="IV37" s="114"/>
    </row>
    <row r="38" spans="1:256" ht="54" customHeight="1">
      <c r="A38" s="136" t="s">
        <v>152</v>
      </c>
      <c r="B38" s="118">
        <v>900</v>
      </c>
      <c r="C38" s="133"/>
      <c r="D38" s="133">
        <f t="shared" si="1"/>
        <v>31.333333333333332</v>
      </c>
      <c r="E38" s="133">
        <f t="shared" si="2"/>
        <v>900</v>
      </c>
      <c r="F38" s="133">
        <f t="shared" si="2"/>
        <v>282</v>
      </c>
      <c r="G38" s="133">
        <f t="shared" si="3"/>
        <v>31.333333333333332</v>
      </c>
      <c r="H38" s="133"/>
      <c r="I38" s="133"/>
      <c r="J38" s="133"/>
      <c r="K38" s="133"/>
      <c r="L38" s="133"/>
      <c r="M38" s="133"/>
      <c r="N38" s="133"/>
      <c r="O38" s="18"/>
      <c r="P38" s="133">
        <v>900</v>
      </c>
      <c r="Q38" s="133">
        <v>282</v>
      </c>
      <c r="R38" s="133">
        <f t="shared" si="4"/>
        <v>31.333333333333332</v>
      </c>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c r="AV38" s="114"/>
      <c r="AW38" s="114"/>
      <c r="AX38" s="114"/>
      <c r="AY38" s="114"/>
      <c r="AZ38" s="114"/>
      <c r="BA38" s="114"/>
      <c r="BB38" s="114"/>
      <c r="BC38" s="114"/>
      <c r="BD38" s="114"/>
      <c r="BE38" s="114"/>
      <c r="BF38" s="114"/>
      <c r="BG38" s="114"/>
      <c r="BH38" s="114"/>
      <c r="BI38" s="114"/>
      <c r="BJ38" s="114"/>
      <c r="BK38" s="114"/>
      <c r="BL38" s="114"/>
      <c r="BM38" s="114"/>
      <c r="BN38" s="114"/>
      <c r="BO38" s="114"/>
      <c r="BP38" s="114"/>
      <c r="BQ38" s="114"/>
      <c r="BR38" s="114"/>
      <c r="BS38" s="114"/>
      <c r="BT38" s="114"/>
      <c r="BU38" s="114"/>
      <c r="BV38" s="114"/>
      <c r="BW38" s="114"/>
      <c r="BX38" s="114"/>
      <c r="BY38" s="114"/>
      <c r="BZ38" s="114"/>
      <c r="CA38" s="114"/>
      <c r="CB38" s="114"/>
      <c r="CC38" s="114"/>
      <c r="CD38" s="114"/>
      <c r="CE38" s="114"/>
      <c r="CF38" s="114"/>
      <c r="CG38" s="114"/>
      <c r="CH38" s="114"/>
      <c r="CI38" s="114"/>
      <c r="CJ38" s="114"/>
      <c r="CK38" s="114"/>
      <c r="CL38" s="114"/>
      <c r="CM38" s="114"/>
      <c r="CN38" s="114"/>
      <c r="CO38" s="114"/>
      <c r="CP38" s="114"/>
      <c r="CQ38" s="114"/>
      <c r="CR38" s="114"/>
      <c r="CS38" s="114"/>
      <c r="CT38" s="114"/>
      <c r="CU38" s="114"/>
      <c r="CV38" s="114"/>
      <c r="CW38" s="114"/>
      <c r="CX38" s="114"/>
      <c r="CY38" s="114"/>
      <c r="CZ38" s="114"/>
      <c r="DA38" s="114"/>
      <c r="DB38" s="114"/>
      <c r="DC38" s="114"/>
      <c r="DD38" s="114"/>
      <c r="DE38" s="114"/>
      <c r="DF38" s="114"/>
      <c r="DG38" s="114"/>
      <c r="DH38" s="114"/>
      <c r="DI38" s="114"/>
      <c r="DJ38" s="114"/>
      <c r="DK38" s="114"/>
      <c r="DL38" s="114"/>
      <c r="DM38" s="114"/>
      <c r="DN38" s="114"/>
      <c r="DO38" s="114"/>
      <c r="DP38" s="114"/>
      <c r="DQ38" s="114"/>
      <c r="DR38" s="114"/>
      <c r="DS38" s="114"/>
      <c r="DT38" s="114"/>
      <c r="DU38" s="114"/>
      <c r="DV38" s="114"/>
      <c r="DW38" s="114"/>
      <c r="DX38" s="114"/>
      <c r="DY38" s="114"/>
      <c r="DZ38" s="114"/>
      <c r="EA38" s="114"/>
      <c r="EB38" s="114"/>
      <c r="EC38" s="114"/>
      <c r="ED38" s="114"/>
      <c r="EE38" s="114"/>
      <c r="EF38" s="114"/>
      <c r="EG38" s="114"/>
      <c r="EH38" s="114"/>
      <c r="EI38" s="114"/>
      <c r="EJ38" s="114"/>
      <c r="EK38" s="114"/>
      <c r="EL38" s="114"/>
      <c r="EM38" s="114"/>
      <c r="EN38" s="114"/>
      <c r="EO38" s="114"/>
      <c r="EP38" s="114"/>
      <c r="EQ38" s="114"/>
      <c r="ER38" s="114"/>
      <c r="ES38" s="114"/>
      <c r="ET38" s="114"/>
      <c r="EU38" s="114"/>
      <c r="EV38" s="114"/>
      <c r="EW38" s="114"/>
      <c r="EX38" s="114"/>
      <c r="EY38" s="114"/>
      <c r="EZ38" s="114"/>
      <c r="FA38" s="114"/>
      <c r="FB38" s="114"/>
      <c r="FC38" s="114"/>
      <c r="FD38" s="114"/>
      <c r="FE38" s="114"/>
      <c r="FF38" s="114"/>
      <c r="FG38" s="114"/>
      <c r="FH38" s="114"/>
      <c r="FI38" s="114"/>
      <c r="FJ38" s="114"/>
      <c r="FK38" s="114"/>
      <c r="FL38" s="114"/>
      <c r="FM38" s="114"/>
      <c r="FN38" s="114"/>
      <c r="FO38" s="114"/>
      <c r="FP38" s="114"/>
      <c r="FQ38" s="114"/>
      <c r="FR38" s="114"/>
      <c r="FS38" s="114"/>
      <c r="FT38" s="114"/>
      <c r="FU38" s="114"/>
      <c r="FV38" s="114"/>
      <c r="FW38" s="114"/>
      <c r="FX38" s="114"/>
      <c r="FY38" s="114"/>
      <c r="FZ38" s="114"/>
      <c r="GA38" s="114"/>
      <c r="GB38" s="114"/>
      <c r="GC38" s="114"/>
      <c r="GD38" s="114"/>
      <c r="GE38" s="114"/>
      <c r="GF38" s="114"/>
      <c r="GG38" s="114"/>
      <c r="GH38" s="114"/>
      <c r="GI38" s="114"/>
      <c r="GJ38" s="114"/>
      <c r="GK38" s="114"/>
      <c r="GL38" s="114"/>
      <c r="GM38" s="114"/>
      <c r="GN38" s="114"/>
      <c r="GO38" s="114"/>
      <c r="GP38" s="114"/>
      <c r="GQ38" s="114"/>
      <c r="GR38" s="114"/>
      <c r="GS38" s="114"/>
      <c r="GT38" s="114"/>
      <c r="GU38" s="114"/>
      <c r="GV38" s="114"/>
      <c r="GW38" s="114"/>
      <c r="GX38" s="114"/>
      <c r="GY38" s="114"/>
      <c r="GZ38" s="114"/>
      <c r="HA38" s="114"/>
      <c r="HB38" s="114"/>
      <c r="HC38" s="114"/>
      <c r="HD38" s="114"/>
      <c r="HE38" s="114"/>
      <c r="HF38" s="114"/>
      <c r="HG38" s="114"/>
      <c r="HH38" s="114"/>
      <c r="HI38" s="114"/>
      <c r="HJ38" s="114"/>
      <c r="HK38" s="114"/>
      <c r="HL38" s="114"/>
      <c r="HM38" s="114"/>
      <c r="HN38" s="114"/>
      <c r="HO38" s="114"/>
      <c r="HP38" s="114"/>
      <c r="HQ38" s="114"/>
      <c r="HR38" s="114"/>
      <c r="HS38" s="114"/>
      <c r="HT38" s="114"/>
      <c r="HU38" s="114"/>
      <c r="HV38" s="114"/>
      <c r="HW38" s="114"/>
      <c r="HX38" s="114"/>
      <c r="HY38" s="114"/>
      <c r="HZ38" s="114"/>
      <c r="IA38" s="114"/>
      <c r="IB38" s="114"/>
      <c r="IC38" s="114"/>
      <c r="ID38" s="114"/>
      <c r="IE38" s="114"/>
      <c r="IF38" s="114"/>
      <c r="IG38" s="114"/>
      <c r="IH38" s="114"/>
      <c r="II38" s="114"/>
      <c r="IJ38" s="114"/>
      <c r="IK38" s="114"/>
      <c r="IL38" s="114"/>
      <c r="IM38" s="114"/>
      <c r="IN38" s="114"/>
      <c r="IO38" s="114"/>
      <c r="IP38" s="114"/>
      <c r="IQ38" s="114"/>
      <c r="IR38" s="114"/>
      <c r="IS38" s="114"/>
      <c r="IT38" s="114"/>
      <c r="IU38" s="114"/>
      <c r="IV38" s="114"/>
    </row>
    <row r="39" spans="1:256" ht="30" customHeight="1">
      <c r="A39" s="136" t="s">
        <v>153</v>
      </c>
      <c r="B39" s="118">
        <v>504</v>
      </c>
      <c r="C39" s="133"/>
      <c r="D39" s="133">
        <f t="shared" si="1"/>
        <v>65.81349206349206</v>
      </c>
      <c r="E39" s="133">
        <f t="shared" si="2"/>
        <v>504</v>
      </c>
      <c r="F39" s="133">
        <f t="shared" si="2"/>
        <v>331.7</v>
      </c>
      <c r="G39" s="133">
        <f t="shared" si="3"/>
        <v>65.81349206349206</v>
      </c>
      <c r="H39" s="133"/>
      <c r="I39" s="133"/>
      <c r="J39" s="133"/>
      <c r="K39" s="133"/>
      <c r="L39" s="133"/>
      <c r="M39" s="133"/>
      <c r="N39" s="133"/>
      <c r="O39" s="18"/>
      <c r="P39" s="133">
        <v>504</v>
      </c>
      <c r="Q39" s="133">
        <v>331.7</v>
      </c>
      <c r="R39" s="133">
        <f t="shared" si="4"/>
        <v>65.81349206349206</v>
      </c>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c r="AZ39" s="114"/>
      <c r="BA39" s="114"/>
      <c r="BB39" s="114"/>
      <c r="BC39" s="114"/>
      <c r="BD39" s="114"/>
      <c r="BE39" s="114"/>
      <c r="BF39" s="114"/>
      <c r="BG39" s="114"/>
      <c r="BH39" s="114"/>
      <c r="BI39" s="114"/>
      <c r="BJ39" s="114"/>
      <c r="BK39" s="114"/>
      <c r="BL39" s="114"/>
      <c r="BM39" s="114"/>
      <c r="BN39" s="114"/>
      <c r="BO39" s="114"/>
      <c r="BP39" s="114"/>
      <c r="BQ39" s="114"/>
      <c r="BR39" s="114"/>
      <c r="BS39" s="114"/>
      <c r="BT39" s="114"/>
      <c r="BU39" s="114"/>
      <c r="BV39" s="114"/>
      <c r="BW39" s="114"/>
      <c r="BX39" s="114"/>
      <c r="BY39" s="114"/>
      <c r="BZ39" s="114"/>
      <c r="CA39" s="114"/>
      <c r="CB39" s="114"/>
      <c r="CC39" s="114"/>
      <c r="CD39" s="114"/>
      <c r="CE39" s="114"/>
      <c r="CF39" s="114"/>
      <c r="CG39" s="114"/>
      <c r="CH39" s="114"/>
      <c r="CI39" s="114"/>
      <c r="CJ39" s="114"/>
      <c r="CK39" s="114"/>
      <c r="CL39" s="114"/>
      <c r="CM39" s="114"/>
      <c r="CN39" s="114"/>
      <c r="CO39" s="114"/>
      <c r="CP39" s="114"/>
      <c r="CQ39" s="114"/>
      <c r="CR39" s="114"/>
      <c r="CS39" s="114"/>
      <c r="CT39" s="114"/>
      <c r="CU39" s="114"/>
      <c r="CV39" s="114"/>
      <c r="CW39" s="114"/>
      <c r="CX39" s="114"/>
      <c r="CY39" s="114"/>
      <c r="CZ39" s="114"/>
      <c r="DA39" s="114"/>
      <c r="DB39" s="114"/>
      <c r="DC39" s="114"/>
      <c r="DD39" s="114"/>
      <c r="DE39" s="114"/>
      <c r="DF39" s="114"/>
      <c r="DG39" s="114"/>
      <c r="DH39" s="114"/>
      <c r="DI39" s="114"/>
      <c r="DJ39" s="114"/>
      <c r="DK39" s="114"/>
      <c r="DL39" s="114"/>
      <c r="DM39" s="114"/>
      <c r="DN39" s="114"/>
      <c r="DO39" s="114"/>
      <c r="DP39" s="114"/>
      <c r="DQ39" s="114"/>
      <c r="DR39" s="114"/>
      <c r="DS39" s="114"/>
      <c r="DT39" s="114"/>
      <c r="DU39" s="114"/>
      <c r="DV39" s="114"/>
      <c r="DW39" s="114"/>
      <c r="DX39" s="114"/>
      <c r="DY39" s="114"/>
      <c r="DZ39" s="114"/>
      <c r="EA39" s="114"/>
      <c r="EB39" s="114"/>
      <c r="EC39" s="114"/>
      <c r="ED39" s="114"/>
      <c r="EE39" s="114"/>
      <c r="EF39" s="114"/>
      <c r="EG39" s="114"/>
      <c r="EH39" s="114"/>
      <c r="EI39" s="114"/>
      <c r="EJ39" s="114"/>
      <c r="EK39" s="114"/>
      <c r="EL39" s="114"/>
      <c r="EM39" s="114"/>
      <c r="EN39" s="114"/>
      <c r="EO39" s="114"/>
      <c r="EP39" s="114"/>
      <c r="EQ39" s="114"/>
      <c r="ER39" s="114"/>
      <c r="ES39" s="114"/>
      <c r="ET39" s="114"/>
      <c r="EU39" s="114"/>
      <c r="EV39" s="114"/>
      <c r="EW39" s="114"/>
      <c r="EX39" s="114"/>
      <c r="EY39" s="114"/>
      <c r="EZ39" s="114"/>
      <c r="FA39" s="114"/>
      <c r="FB39" s="114"/>
      <c r="FC39" s="114"/>
      <c r="FD39" s="114"/>
      <c r="FE39" s="114"/>
      <c r="FF39" s="114"/>
      <c r="FG39" s="114"/>
      <c r="FH39" s="114"/>
      <c r="FI39" s="114"/>
      <c r="FJ39" s="114"/>
      <c r="FK39" s="114"/>
      <c r="FL39" s="114"/>
      <c r="FM39" s="114"/>
      <c r="FN39" s="114"/>
      <c r="FO39" s="114"/>
      <c r="FP39" s="114"/>
      <c r="FQ39" s="114"/>
      <c r="FR39" s="114"/>
      <c r="FS39" s="114"/>
      <c r="FT39" s="114"/>
      <c r="FU39" s="114"/>
      <c r="FV39" s="114"/>
      <c r="FW39" s="114"/>
      <c r="FX39" s="114"/>
      <c r="FY39" s="114"/>
      <c r="FZ39" s="114"/>
      <c r="GA39" s="114"/>
      <c r="GB39" s="114"/>
      <c r="GC39" s="114"/>
      <c r="GD39" s="114"/>
      <c r="GE39" s="114"/>
      <c r="GF39" s="114"/>
      <c r="GG39" s="114"/>
      <c r="GH39" s="114"/>
      <c r="GI39" s="114"/>
      <c r="GJ39" s="114"/>
      <c r="GK39" s="114"/>
      <c r="GL39" s="114"/>
      <c r="GM39" s="114"/>
      <c r="GN39" s="114"/>
      <c r="GO39" s="114"/>
      <c r="GP39" s="114"/>
      <c r="GQ39" s="114"/>
      <c r="GR39" s="114"/>
      <c r="GS39" s="114"/>
      <c r="GT39" s="114"/>
      <c r="GU39" s="114"/>
      <c r="GV39" s="114"/>
      <c r="GW39" s="114"/>
      <c r="GX39" s="114"/>
      <c r="GY39" s="114"/>
      <c r="GZ39" s="114"/>
      <c r="HA39" s="114"/>
      <c r="HB39" s="114"/>
      <c r="HC39" s="114"/>
      <c r="HD39" s="114"/>
      <c r="HE39" s="114"/>
      <c r="HF39" s="114"/>
      <c r="HG39" s="114"/>
      <c r="HH39" s="114"/>
      <c r="HI39" s="114"/>
      <c r="HJ39" s="114"/>
      <c r="HK39" s="114"/>
      <c r="HL39" s="114"/>
      <c r="HM39" s="114"/>
      <c r="HN39" s="114"/>
      <c r="HO39" s="114"/>
      <c r="HP39" s="114"/>
      <c r="HQ39" s="114"/>
      <c r="HR39" s="114"/>
      <c r="HS39" s="114"/>
      <c r="HT39" s="114"/>
      <c r="HU39" s="114"/>
      <c r="HV39" s="114"/>
      <c r="HW39" s="114"/>
      <c r="HX39" s="114"/>
      <c r="HY39" s="114"/>
      <c r="HZ39" s="114"/>
      <c r="IA39" s="114"/>
      <c r="IB39" s="114"/>
      <c r="IC39" s="114"/>
      <c r="ID39" s="114"/>
      <c r="IE39" s="114"/>
      <c r="IF39" s="114"/>
      <c r="IG39" s="114"/>
      <c r="IH39" s="114"/>
      <c r="II39" s="114"/>
      <c r="IJ39" s="114"/>
      <c r="IK39" s="114"/>
      <c r="IL39" s="114"/>
      <c r="IM39" s="114"/>
      <c r="IN39" s="114"/>
      <c r="IO39" s="114"/>
      <c r="IP39" s="114"/>
      <c r="IQ39" s="114"/>
      <c r="IR39" s="114"/>
      <c r="IS39" s="114"/>
      <c r="IT39" s="114"/>
      <c r="IU39" s="114"/>
      <c r="IV39" s="114"/>
    </row>
    <row r="40" spans="1:256" ht="33.75" customHeight="1">
      <c r="A40" s="136" t="s">
        <v>154</v>
      </c>
      <c r="B40" s="118">
        <v>200</v>
      </c>
      <c r="C40" s="133"/>
      <c r="D40" s="133">
        <f t="shared" si="1"/>
        <v>0</v>
      </c>
      <c r="E40" s="133">
        <f t="shared" si="2"/>
        <v>200</v>
      </c>
      <c r="F40" s="133">
        <f t="shared" si="2"/>
        <v>0</v>
      </c>
      <c r="G40" s="133">
        <v>0</v>
      </c>
      <c r="H40" s="133"/>
      <c r="I40" s="133"/>
      <c r="J40" s="133"/>
      <c r="K40" s="133"/>
      <c r="L40" s="133"/>
      <c r="M40" s="133"/>
      <c r="N40" s="133"/>
      <c r="O40" s="18"/>
      <c r="P40" s="133">
        <v>200</v>
      </c>
      <c r="Q40" s="133">
        <v>0</v>
      </c>
      <c r="R40" s="133">
        <f t="shared" si="4"/>
        <v>0</v>
      </c>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c r="BA40" s="114"/>
      <c r="BB40" s="114"/>
      <c r="BC40" s="114"/>
      <c r="BD40" s="114"/>
      <c r="BE40" s="114"/>
      <c r="BF40" s="114"/>
      <c r="BG40" s="114"/>
      <c r="BH40" s="114"/>
      <c r="BI40" s="114"/>
      <c r="BJ40" s="114"/>
      <c r="BK40" s="114"/>
      <c r="BL40" s="114"/>
      <c r="BM40" s="114"/>
      <c r="BN40" s="114"/>
      <c r="BO40" s="114"/>
      <c r="BP40" s="114"/>
      <c r="BQ40" s="114"/>
      <c r="BR40" s="114"/>
      <c r="BS40" s="114"/>
      <c r="BT40" s="114"/>
      <c r="BU40" s="114"/>
      <c r="BV40" s="114"/>
      <c r="BW40" s="114"/>
      <c r="BX40" s="114"/>
      <c r="BY40" s="114"/>
      <c r="BZ40" s="114"/>
      <c r="CA40" s="114"/>
      <c r="CB40" s="114"/>
      <c r="CC40" s="114"/>
      <c r="CD40" s="114"/>
      <c r="CE40" s="114"/>
      <c r="CF40" s="114"/>
      <c r="CG40" s="114"/>
      <c r="CH40" s="114"/>
      <c r="CI40" s="114"/>
      <c r="CJ40" s="114"/>
      <c r="CK40" s="114"/>
      <c r="CL40" s="114"/>
      <c r="CM40" s="114"/>
      <c r="CN40" s="114"/>
      <c r="CO40" s="114"/>
      <c r="CP40" s="114"/>
      <c r="CQ40" s="114"/>
      <c r="CR40" s="114"/>
      <c r="CS40" s="114"/>
      <c r="CT40" s="114"/>
      <c r="CU40" s="114"/>
      <c r="CV40" s="114"/>
      <c r="CW40" s="114"/>
      <c r="CX40" s="114"/>
      <c r="CY40" s="114"/>
      <c r="CZ40" s="114"/>
      <c r="DA40" s="114"/>
      <c r="DB40" s="114"/>
      <c r="DC40" s="114"/>
      <c r="DD40" s="114"/>
      <c r="DE40" s="114"/>
      <c r="DF40" s="114"/>
      <c r="DG40" s="114"/>
      <c r="DH40" s="114"/>
      <c r="DI40" s="114"/>
      <c r="DJ40" s="114"/>
      <c r="DK40" s="114"/>
      <c r="DL40" s="114"/>
      <c r="DM40" s="114"/>
      <c r="DN40" s="114"/>
      <c r="DO40" s="114"/>
      <c r="DP40" s="114"/>
      <c r="DQ40" s="114"/>
      <c r="DR40" s="114"/>
      <c r="DS40" s="114"/>
      <c r="DT40" s="114"/>
      <c r="DU40" s="114"/>
      <c r="DV40" s="114"/>
      <c r="DW40" s="114"/>
      <c r="DX40" s="114"/>
      <c r="DY40" s="114"/>
      <c r="DZ40" s="114"/>
      <c r="EA40" s="114"/>
      <c r="EB40" s="114"/>
      <c r="EC40" s="114"/>
      <c r="ED40" s="114"/>
      <c r="EE40" s="114"/>
      <c r="EF40" s="114"/>
      <c r="EG40" s="114"/>
      <c r="EH40" s="114"/>
      <c r="EI40" s="114"/>
      <c r="EJ40" s="114"/>
      <c r="EK40" s="114"/>
      <c r="EL40" s="114"/>
      <c r="EM40" s="114"/>
      <c r="EN40" s="114"/>
      <c r="EO40" s="114"/>
      <c r="EP40" s="114"/>
      <c r="EQ40" s="114"/>
      <c r="ER40" s="114"/>
      <c r="ES40" s="114"/>
      <c r="ET40" s="114"/>
      <c r="EU40" s="114"/>
      <c r="EV40" s="114"/>
      <c r="EW40" s="114"/>
      <c r="EX40" s="114"/>
      <c r="EY40" s="114"/>
      <c r="EZ40" s="114"/>
      <c r="FA40" s="114"/>
      <c r="FB40" s="114"/>
      <c r="FC40" s="114"/>
      <c r="FD40" s="114"/>
      <c r="FE40" s="114"/>
      <c r="FF40" s="114"/>
      <c r="FG40" s="114"/>
      <c r="FH40" s="114"/>
      <c r="FI40" s="114"/>
      <c r="FJ40" s="114"/>
      <c r="FK40" s="114"/>
      <c r="FL40" s="114"/>
      <c r="FM40" s="114"/>
      <c r="FN40" s="114"/>
      <c r="FO40" s="114"/>
      <c r="FP40" s="114"/>
      <c r="FQ40" s="114"/>
      <c r="FR40" s="114"/>
      <c r="FS40" s="114"/>
      <c r="FT40" s="114"/>
      <c r="FU40" s="114"/>
      <c r="FV40" s="114"/>
      <c r="FW40" s="114"/>
      <c r="FX40" s="114"/>
      <c r="FY40" s="114"/>
      <c r="FZ40" s="114"/>
      <c r="GA40" s="114"/>
      <c r="GB40" s="114"/>
      <c r="GC40" s="114"/>
      <c r="GD40" s="114"/>
      <c r="GE40" s="114"/>
      <c r="GF40" s="114"/>
      <c r="GG40" s="114"/>
      <c r="GH40" s="114"/>
      <c r="GI40" s="114"/>
      <c r="GJ40" s="114"/>
      <c r="GK40" s="114"/>
      <c r="GL40" s="114"/>
      <c r="GM40" s="114"/>
      <c r="GN40" s="114"/>
      <c r="GO40" s="114"/>
      <c r="GP40" s="114"/>
      <c r="GQ40" s="114"/>
      <c r="GR40" s="114"/>
      <c r="GS40" s="114"/>
      <c r="GT40" s="114"/>
      <c r="GU40" s="114"/>
      <c r="GV40" s="114"/>
      <c r="GW40" s="114"/>
      <c r="GX40" s="114"/>
      <c r="GY40" s="114"/>
      <c r="GZ40" s="114"/>
      <c r="HA40" s="114"/>
      <c r="HB40" s="114"/>
      <c r="HC40" s="114"/>
      <c r="HD40" s="114"/>
      <c r="HE40" s="114"/>
      <c r="HF40" s="114"/>
      <c r="HG40" s="114"/>
      <c r="HH40" s="114"/>
      <c r="HI40" s="114"/>
      <c r="HJ40" s="114"/>
      <c r="HK40" s="114"/>
      <c r="HL40" s="114"/>
      <c r="HM40" s="114"/>
      <c r="HN40" s="114"/>
      <c r="HO40" s="114"/>
      <c r="HP40" s="114"/>
      <c r="HQ40" s="114"/>
      <c r="HR40" s="114"/>
      <c r="HS40" s="114"/>
      <c r="HT40" s="114"/>
      <c r="HU40" s="114"/>
      <c r="HV40" s="114"/>
      <c r="HW40" s="114"/>
      <c r="HX40" s="114"/>
      <c r="HY40" s="114"/>
      <c r="HZ40" s="114"/>
      <c r="IA40" s="114"/>
      <c r="IB40" s="114"/>
      <c r="IC40" s="114"/>
      <c r="ID40" s="114"/>
      <c r="IE40" s="114"/>
      <c r="IF40" s="114"/>
      <c r="IG40" s="114"/>
      <c r="IH40" s="114"/>
      <c r="II40" s="114"/>
      <c r="IJ40" s="114"/>
      <c r="IK40" s="114"/>
      <c r="IL40" s="114"/>
      <c r="IM40" s="114"/>
      <c r="IN40" s="114"/>
      <c r="IO40" s="114"/>
      <c r="IP40" s="114"/>
      <c r="IQ40" s="114"/>
      <c r="IR40" s="114"/>
      <c r="IS40" s="114"/>
      <c r="IT40" s="114"/>
      <c r="IU40" s="114"/>
      <c r="IV40" s="114"/>
    </row>
    <row r="41" spans="1:256" ht="25.5" customHeight="1">
      <c r="A41" s="136" t="s">
        <v>155</v>
      </c>
      <c r="B41" s="118">
        <v>100</v>
      </c>
      <c r="C41" s="133"/>
      <c r="D41" s="133">
        <f t="shared" si="1"/>
        <v>0</v>
      </c>
      <c r="E41" s="133">
        <f t="shared" si="2"/>
        <v>100</v>
      </c>
      <c r="F41" s="133">
        <f t="shared" si="2"/>
        <v>0</v>
      </c>
      <c r="G41" s="133">
        <v>0</v>
      </c>
      <c r="H41" s="133"/>
      <c r="I41" s="133"/>
      <c r="J41" s="133"/>
      <c r="K41" s="133"/>
      <c r="L41" s="133"/>
      <c r="M41" s="133"/>
      <c r="N41" s="133"/>
      <c r="O41" s="18"/>
      <c r="P41" s="133">
        <v>100</v>
      </c>
      <c r="Q41" s="133">
        <v>0</v>
      </c>
      <c r="R41" s="133">
        <f t="shared" si="4"/>
        <v>0</v>
      </c>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c r="BI41" s="114"/>
      <c r="BJ41" s="114"/>
      <c r="BK41" s="114"/>
      <c r="BL41" s="114"/>
      <c r="BM41" s="114"/>
      <c r="BN41" s="114"/>
      <c r="BO41" s="114"/>
      <c r="BP41" s="114"/>
      <c r="BQ41" s="114"/>
      <c r="BR41" s="114"/>
      <c r="BS41" s="114"/>
      <c r="BT41" s="114"/>
      <c r="BU41" s="114"/>
      <c r="BV41" s="114"/>
      <c r="BW41" s="114"/>
      <c r="BX41" s="114"/>
      <c r="BY41" s="114"/>
      <c r="BZ41" s="114"/>
      <c r="CA41" s="114"/>
      <c r="CB41" s="114"/>
      <c r="CC41" s="114"/>
      <c r="CD41" s="114"/>
      <c r="CE41" s="114"/>
      <c r="CF41" s="114"/>
      <c r="CG41" s="114"/>
      <c r="CH41" s="114"/>
      <c r="CI41" s="114"/>
      <c r="CJ41" s="114"/>
      <c r="CK41" s="114"/>
      <c r="CL41" s="114"/>
      <c r="CM41" s="114"/>
      <c r="CN41" s="114"/>
      <c r="CO41" s="114"/>
      <c r="CP41" s="114"/>
      <c r="CQ41" s="114"/>
      <c r="CR41" s="114"/>
      <c r="CS41" s="114"/>
      <c r="CT41" s="114"/>
      <c r="CU41" s="114"/>
      <c r="CV41" s="114"/>
      <c r="CW41" s="114"/>
      <c r="CX41" s="114"/>
      <c r="CY41" s="114"/>
      <c r="CZ41" s="114"/>
      <c r="DA41" s="114"/>
      <c r="DB41" s="114"/>
      <c r="DC41" s="114"/>
      <c r="DD41" s="114"/>
      <c r="DE41" s="114"/>
      <c r="DF41" s="114"/>
      <c r="DG41" s="114"/>
      <c r="DH41" s="114"/>
      <c r="DI41" s="114"/>
      <c r="DJ41" s="114"/>
      <c r="DK41" s="114"/>
      <c r="DL41" s="114"/>
      <c r="DM41" s="114"/>
      <c r="DN41" s="114"/>
      <c r="DO41" s="114"/>
      <c r="DP41" s="114"/>
      <c r="DQ41" s="114"/>
      <c r="DR41" s="114"/>
      <c r="DS41" s="114"/>
      <c r="DT41" s="114"/>
      <c r="DU41" s="114"/>
      <c r="DV41" s="114"/>
      <c r="DW41" s="114"/>
      <c r="DX41" s="114"/>
      <c r="DY41" s="114"/>
      <c r="DZ41" s="114"/>
      <c r="EA41" s="114"/>
      <c r="EB41" s="114"/>
      <c r="EC41" s="114"/>
      <c r="ED41" s="114"/>
      <c r="EE41" s="114"/>
      <c r="EF41" s="114"/>
      <c r="EG41" s="114"/>
      <c r="EH41" s="114"/>
      <c r="EI41" s="114"/>
      <c r="EJ41" s="114"/>
      <c r="EK41" s="114"/>
      <c r="EL41" s="114"/>
      <c r="EM41" s="114"/>
      <c r="EN41" s="114"/>
      <c r="EO41" s="114"/>
      <c r="EP41" s="114"/>
      <c r="EQ41" s="114"/>
      <c r="ER41" s="114"/>
      <c r="ES41" s="114"/>
      <c r="ET41" s="114"/>
      <c r="EU41" s="114"/>
      <c r="EV41" s="114"/>
      <c r="EW41" s="114"/>
      <c r="EX41" s="114"/>
      <c r="EY41" s="114"/>
      <c r="EZ41" s="114"/>
      <c r="FA41" s="114"/>
      <c r="FB41" s="114"/>
      <c r="FC41" s="114"/>
      <c r="FD41" s="114"/>
      <c r="FE41" s="114"/>
      <c r="FF41" s="114"/>
      <c r="FG41" s="114"/>
      <c r="FH41" s="114"/>
      <c r="FI41" s="114"/>
      <c r="FJ41" s="114"/>
      <c r="FK41" s="114"/>
      <c r="FL41" s="114"/>
      <c r="FM41" s="114"/>
      <c r="FN41" s="114"/>
      <c r="FO41" s="114"/>
      <c r="FP41" s="114"/>
      <c r="FQ41" s="114"/>
      <c r="FR41" s="114"/>
      <c r="FS41" s="114"/>
      <c r="FT41" s="114"/>
      <c r="FU41" s="114"/>
      <c r="FV41" s="114"/>
      <c r="FW41" s="114"/>
      <c r="FX41" s="114"/>
      <c r="FY41" s="114"/>
      <c r="FZ41" s="114"/>
      <c r="GA41" s="114"/>
      <c r="GB41" s="114"/>
      <c r="GC41" s="114"/>
      <c r="GD41" s="114"/>
      <c r="GE41" s="114"/>
      <c r="GF41" s="114"/>
      <c r="GG41" s="114"/>
      <c r="GH41" s="114"/>
      <c r="GI41" s="114"/>
      <c r="GJ41" s="114"/>
      <c r="GK41" s="114"/>
      <c r="GL41" s="114"/>
      <c r="GM41" s="114"/>
      <c r="GN41" s="114"/>
      <c r="GO41" s="114"/>
      <c r="GP41" s="114"/>
      <c r="GQ41" s="114"/>
      <c r="GR41" s="114"/>
      <c r="GS41" s="114"/>
      <c r="GT41" s="114"/>
      <c r="GU41" s="114"/>
      <c r="GV41" s="114"/>
      <c r="GW41" s="114"/>
      <c r="GX41" s="114"/>
      <c r="GY41" s="114"/>
      <c r="GZ41" s="114"/>
      <c r="HA41" s="114"/>
      <c r="HB41" s="114"/>
      <c r="HC41" s="114"/>
      <c r="HD41" s="114"/>
      <c r="HE41" s="114"/>
      <c r="HF41" s="114"/>
      <c r="HG41" s="114"/>
      <c r="HH41" s="114"/>
      <c r="HI41" s="114"/>
      <c r="HJ41" s="114"/>
      <c r="HK41" s="114"/>
      <c r="HL41" s="114"/>
      <c r="HM41" s="114"/>
      <c r="HN41" s="114"/>
      <c r="HO41" s="114"/>
      <c r="HP41" s="114"/>
      <c r="HQ41" s="114"/>
      <c r="HR41" s="114"/>
      <c r="HS41" s="114"/>
      <c r="HT41" s="114"/>
      <c r="HU41" s="114"/>
      <c r="HV41" s="114"/>
      <c r="HW41" s="114"/>
      <c r="HX41" s="114"/>
      <c r="HY41" s="114"/>
      <c r="HZ41" s="114"/>
      <c r="IA41" s="114"/>
      <c r="IB41" s="114"/>
      <c r="IC41" s="114"/>
      <c r="ID41" s="114"/>
      <c r="IE41" s="114"/>
      <c r="IF41" s="114"/>
      <c r="IG41" s="114"/>
      <c r="IH41" s="114"/>
      <c r="II41" s="114"/>
      <c r="IJ41" s="114"/>
      <c r="IK41" s="114"/>
      <c r="IL41" s="114"/>
      <c r="IM41" s="114"/>
      <c r="IN41" s="114"/>
      <c r="IO41" s="114"/>
      <c r="IP41" s="114"/>
      <c r="IQ41" s="114"/>
      <c r="IR41" s="114"/>
      <c r="IS41" s="114"/>
      <c r="IT41" s="114"/>
      <c r="IU41" s="114"/>
      <c r="IV41" s="114"/>
    </row>
    <row r="42" spans="1:256" ht="27.75" customHeight="1">
      <c r="A42" s="136" t="s">
        <v>156</v>
      </c>
      <c r="B42" s="118">
        <v>130</v>
      </c>
      <c r="C42" s="133"/>
      <c r="D42" s="133">
        <f t="shared" si="1"/>
        <v>71.23076923076923</v>
      </c>
      <c r="E42" s="133">
        <f t="shared" si="2"/>
        <v>130</v>
      </c>
      <c r="F42" s="133">
        <f t="shared" si="2"/>
        <v>92.6</v>
      </c>
      <c r="G42" s="133">
        <v>0</v>
      </c>
      <c r="H42" s="133"/>
      <c r="I42" s="133"/>
      <c r="J42" s="133"/>
      <c r="K42" s="133"/>
      <c r="L42" s="133"/>
      <c r="M42" s="133"/>
      <c r="N42" s="133"/>
      <c r="O42" s="18"/>
      <c r="P42" s="133">
        <v>130</v>
      </c>
      <c r="Q42" s="133">
        <v>92.6</v>
      </c>
      <c r="R42" s="133">
        <f t="shared" si="4"/>
        <v>71.23076923076923</v>
      </c>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4"/>
      <c r="BQ42" s="114"/>
      <c r="BR42" s="114"/>
      <c r="BS42" s="114"/>
      <c r="BT42" s="114"/>
      <c r="BU42" s="114"/>
      <c r="BV42" s="114"/>
      <c r="BW42" s="114"/>
      <c r="BX42" s="114"/>
      <c r="BY42" s="114"/>
      <c r="BZ42" s="114"/>
      <c r="CA42" s="114"/>
      <c r="CB42" s="114"/>
      <c r="CC42" s="114"/>
      <c r="CD42" s="114"/>
      <c r="CE42" s="114"/>
      <c r="CF42" s="114"/>
      <c r="CG42" s="114"/>
      <c r="CH42" s="114"/>
      <c r="CI42" s="114"/>
      <c r="CJ42" s="114"/>
      <c r="CK42" s="114"/>
      <c r="CL42" s="114"/>
      <c r="CM42" s="114"/>
      <c r="CN42" s="114"/>
      <c r="CO42" s="114"/>
      <c r="CP42" s="114"/>
      <c r="CQ42" s="114"/>
      <c r="CR42" s="114"/>
      <c r="CS42" s="114"/>
      <c r="CT42" s="114"/>
      <c r="CU42" s="114"/>
      <c r="CV42" s="114"/>
      <c r="CW42" s="114"/>
      <c r="CX42" s="114"/>
      <c r="CY42" s="114"/>
      <c r="CZ42" s="114"/>
      <c r="DA42" s="114"/>
      <c r="DB42" s="114"/>
      <c r="DC42" s="114"/>
      <c r="DD42" s="114"/>
      <c r="DE42" s="114"/>
      <c r="DF42" s="114"/>
      <c r="DG42" s="114"/>
      <c r="DH42" s="114"/>
      <c r="DI42" s="114"/>
      <c r="DJ42" s="114"/>
      <c r="DK42" s="114"/>
      <c r="DL42" s="114"/>
      <c r="DM42" s="114"/>
      <c r="DN42" s="114"/>
      <c r="DO42" s="114"/>
      <c r="DP42" s="114"/>
      <c r="DQ42" s="114"/>
      <c r="DR42" s="114"/>
      <c r="DS42" s="114"/>
      <c r="DT42" s="114"/>
      <c r="DU42" s="114"/>
      <c r="DV42" s="114"/>
      <c r="DW42" s="114"/>
      <c r="DX42" s="114"/>
      <c r="DY42" s="114"/>
      <c r="DZ42" s="114"/>
      <c r="EA42" s="114"/>
      <c r="EB42" s="114"/>
      <c r="EC42" s="114"/>
      <c r="ED42" s="114"/>
      <c r="EE42" s="114"/>
      <c r="EF42" s="114"/>
      <c r="EG42" s="114"/>
      <c r="EH42" s="114"/>
      <c r="EI42" s="114"/>
      <c r="EJ42" s="114"/>
      <c r="EK42" s="114"/>
      <c r="EL42" s="114"/>
      <c r="EM42" s="114"/>
      <c r="EN42" s="114"/>
      <c r="EO42" s="114"/>
      <c r="EP42" s="114"/>
      <c r="EQ42" s="114"/>
      <c r="ER42" s="114"/>
      <c r="ES42" s="114"/>
      <c r="ET42" s="114"/>
      <c r="EU42" s="114"/>
      <c r="EV42" s="114"/>
      <c r="EW42" s="114"/>
      <c r="EX42" s="114"/>
      <c r="EY42" s="114"/>
      <c r="EZ42" s="114"/>
      <c r="FA42" s="114"/>
      <c r="FB42" s="114"/>
      <c r="FC42" s="114"/>
      <c r="FD42" s="114"/>
      <c r="FE42" s="114"/>
      <c r="FF42" s="114"/>
      <c r="FG42" s="114"/>
      <c r="FH42" s="114"/>
      <c r="FI42" s="114"/>
      <c r="FJ42" s="114"/>
      <c r="FK42" s="114"/>
      <c r="FL42" s="114"/>
      <c r="FM42" s="114"/>
      <c r="FN42" s="114"/>
      <c r="FO42" s="114"/>
      <c r="FP42" s="114"/>
      <c r="FQ42" s="114"/>
      <c r="FR42" s="114"/>
      <c r="FS42" s="114"/>
      <c r="FT42" s="114"/>
      <c r="FU42" s="114"/>
      <c r="FV42" s="114"/>
      <c r="FW42" s="114"/>
      <c r="FX42" s="114"/>
      <c r="FY42" s="114"/>
      <c r="FZ42" s="114"/>
      <c r="GA42" s="114"/>
      <c r="GB42" s="114"/>
      <c r="GC42" s="114"/>
      <c r="GD42" s="114"/>
      <c r="GE42" s="114"/>
      <c r="GF42" s="114"/>
      <c r="GG42" s="114"/>
      <c r="GH42" s="114"/>
      <c r="GI42" s="114"/>
      <c r="GJ42" s="114"/>
      <c r="GK42" s="114"/>
      <c r="GL42" s="114"/>
      <c r="GM42" s="114"/>
      <c r="GN42" s="114"/>
      <c r="GO42" s="114"/>
      <c r="GP42" s="114"/>
      <c r="GQ42" s="114"/>
      <c r="GR42" s="114"/>
      <c r="GS42" s="114"/>
      <c r="GT42" s="114"/>
      <c r="GU42" s="114"/>
      <c r="GV42" s="114"/>
      <c r="GW42" s="114"/>
      <c r="GX42" s="114"/>
      <c r="GY42" s="114"/>
      <c r="GZ42" s="114"/>
      <c r="HA42" s="114"/>
      <c r="HB42" s="114"/>
      <c r="HC42" s="114"/>
      <c r="HD42" s="114"/>
      <c r="HE42" s="114"/>
      <c r="HF42" s="114"/>
      <c r="HG42" s="114"/>
      <c r="HH42" s="114"/>
      <c r="HI42" s="114"/>
      <c r="HJ42" s="114"/>
      <c r="HK42" s="114"/>
      <c r="HL42" s="114"/>
      <c r="HM42" s="114"/>
      <c r="HN42" s="114"/>
      <c r="HO42" s="114"/>
      <c r="HP42" s="114"/>
      <c r="HQ42" s="114"/>
      <c r="HR42" s="114"/>
      <c r="HS42" s="114"/>
      <c r="HT42" s="114"/>
      <c r="HU42" s="114"/>
      <c r="HV42" s="114"/>
      <c r="HW42" s="114"/>
      <c r="HX42" s="114"/>
      <c r="HY42" s="114"/>
      <c r="HZ42" s="114"/>
      <c r="IA42" s="114"/>
      <c r="IB42" s="114"/>
      <c r="IC42" s="114"/>
      <c r="ID42" s="114"/>
      <c r="IE42" s="114"/>
      <c r="IF42" s="114"/>
      <c r="IG42" s="114"/>
      <c r="IH42" s="114"/>
      <c r="II42" s="114"/>
      <c r="IJ42" s="114"/>
      <c r="IK42" s="114"/>
      <c r="IL42" s="114"/>
      <c r="IM42" s="114"/>
      <c r="IN42" s="114"/>
      <c r="IO42" s="114"/>
      <c r="IP42" s="114"/>
      <c r="IQ42" s="114"/>
      <c r="IR42" s="114"/>
      <c r="IS42" s="114"/>
      <c r="IT42" s="114"/>
      <c r="IU42" s="114"/>
      <c r="IV42" s="114"/>
    </row>
    <row r="43" spans="1:256" ht="17.25" customHeight="1">
      <c r="A43" s="136" t="s">
        <v>157</v>
      </c>
      <c r="B43" s="118">
        <v>180</v>
      </c>
      <c r="C43" s="133"/>
      <c r="D43" s="133">
        <f t="shared" si="1"/>
        <v>0</v>
      </c>
      <c r="E43" s="133">
        <f t="shared" si="2"/>
        <v>180</v>
      </c>
      <c r="F43" s="133">
        <f t="shared" si="2"/>
        <v>0</v>
      </c>
      <c r="G43" s="133">
        <v>0</v>
      </c>
      <c r="H43" s="133"/>
      <c r="I43" s="133"/>
      <c r="J43" s="133"/>
      <c r="K43" s="133"/>
      <c r="L43" s="133"/>
      <c r="M43" s="133"/>
      <c r="N43" s="133"/>
      <c r="O43" s="18"/>
      <c r="P43" s="133">
        <v>180</v>
      </c>
      <c r="Q43" s="133">
        <v>0</v>
      </c>
      <c r="R43" s="133">
        <v>0</v>
      </c>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c r="BY43" s="114"/>
      <c r="BZ43" s="114"/>
      <c r="CA43" s="114"/>
      <c r="CB43" s="114"/>
      <c r="CC43" s="114"/>
      <c r="CD43" s="114"/>
      <c r="CE43" s="114"/>
      <c r="CF43" s="114"/>
      <c r="CG43" s="114"/>
      <c r="CH43" s="114"/>
      <c r="CI43" s="114"/>
      <c r="CJ43" s="114"/>
      <c r="CK43" s="114"/>
      <c r="CL43" s="114"/>
      <c r="CM43" s="114"/>
      <c r="CN43" s="114"/>
      <c r="CO43" s="114"/>
      <c r="CP43" s="114"/>
      <c r="CQ43" s="114"/>
      <c r="CR43" s="114"/>
      <c r="CS43" s="114"/>
      <c r="CT43" s="114"/>
      <c r="CU43" s="114"/>
      <c r="CV43" s="114"/>
      <c r="CW43" s="114"/>
      <c r="CX43" s="114"/>
      <c r="CY43" s="114"/>
      <c r="CZ43" s="114"/>
      <c r="DA43" s="114"/>
      <c r="DB43" s="114"/>
      <c r="DC43" s="114"/>
      <c r="DD43" s="114"/>
      <c r="DE43" s="114"/>
      <c r="DF43" s="114"/>
      <c r="DG43" s="114"/>
      <c r="DH43" s="114"/>
      <c r="DI43" s="114"/>
      <c r="DJ43" s="114"/>
      <c r="DK43" s="114"/>
      <c r="DL43" s="114"/>
      <c r="DM43" s="114"/>
      <c r="DN43" s="114"/>
      <c r="DO43" s="114"/>
      <c r="DP43" s="114"/>
      <c r="DQ43" s="114"/>
      <c r="DR43" s="114"/>
      <c r="DS43" s="114"/>
      <c r="DT43" s="114"/>
      <c r="DU43" s="114"/>
      <c r="DV43" s="114"/>
      <c r="DW43" s="114"/>
      <c r="DX43" s="114"/>
      <c r="DY43" s="114"/>
      <c r="DZ43" s="114"/>
      <c r="EA43" s="114"/>
      <c r="EB43" s="114"/>
      <c r="EC43" s="114"/>
      <c r="ED43" s="114"/>
      <c r="EE43" s="114"/>
      <c r="EF43" s="114"/>
      <c r="EG43" s="114"/>
      <c r="EH43" s="114"/>
      <c r="EI43" s="114"/>
      <c r="EJ43" s="114"/>
      <c r="EK43" s="114"/>
      <c r="EL43" s="114"/>
      <c r="EM43" s="114"/>
      <c r="EN43" s="114"/>
      <c r="EO43" s="114"/>
      <c r="EP43" s="114"/>
      <c r="EQ43" s="114"/>
      <c r="ER43" s="114"/>
      <c r="ES43" s="114"/>
      <c r="ET43" s="114"/>
      <c r="EU43" s="114"/>
      <c r="EV43" s="114"/>
      <c r="EW43" s="114"/>
      <c r="EX43" s="114"/>
      <c r="EY43" s="114"/>
      <c r="EZ43" s="114"/>
      <c r="FA43" s="114"/>
      <c r="FB43" s="114"/>
      <c r="FC43" s="114"/>
      <c r="FD43" s="114"/>
      <c r="FE43" s="114"/>
      <c r="FF43" s="114"/>
      <c r="FG43" s="114"/>
      <c r="FH43" s="114"/>
      <c r="FI43" s="114"/>
      <c r="FJ43" s="114"/>
      <c r="FK43" s="114"/>
      <c r="FL43" s="114"/>
      <c r="FM43" s="114"/>
      <c r="FN43" s="114"/>
      <c r="FO43" s="114"/>
      <c r="FP43" s="114"/>
      <c r="FQ43" s="114"/>
      <c r="FR43" s="114"/>
      <c r="FS43" s="114"/>
      <c r="FT43" s="114"/>
      <c r="FU43" s="114"/>
      <c r="FV43" s="114"/>
      <c r="FW43" s="114"/>
      <c r="FX43" s="114"/>
      <c r="FY43" s="114"/>
      <c r="FZ43" s="114"/>
      <c r="GA43" s="114"/>
      <c r="GB43" s="114"/>
      <c r="GC43" s="114"/>
      <c r="GD43" s="114"/>
      <c r="GE43" s="114"/>
      <c r="GF43" s="114"/>
      <c r="GG43" s="114"/>
      <c r="GH43" s="114"/>
      <c r="GI43" s="114"/>
      <c r="GJ43" s="114"/>
      <c r="GK43" s="114"/>
      <c r="GL43" s="114"/>
      <c r="GM43" s="114"/>
      <c r="GN43" s="114"/>
      <c r="GO43" s="114"/>
      <c r="GP43" s="114"/>
      <c r="GQ43" s="114"/>
      <c r="GR43" s="114"/>
      <c r="GS43" s="114"/>
      <c r="GT43" s="114"/>
      <c r="GU43" s="114"/>
      <c r="GV43" s="114"/>
      <c r="GW43" s="114"/>
      <c r="GX43" s="114"/>
      <c r="GY43" s="114"/>
      <c r="GZ43" s="114"/>
      <c r="HA43" s="114"/>
      <c r="HB43" s="114"/>
      <c r="HC43" s="114"/>
      <c r="HD43" s="114"/>
      <c r="HE43" s="114"/>
      <c r="HF43" s="114"/>
      <c r="HG43" s="114"/>
      <c r="HH43" s="114"/>
      <c r="HI43" s="114"/>
      <c r="HJ43" s="114"/>
      <c r="HK43" s="114"/>
      <c r="HL43" s="114"/>
      <c r="HM43" s="114"/>
      <c r="HN43" s="114"/>
      <c r="HO43" s="114"/>
      <c r="HP43" s="114"/>
      <c r="HQ43" s="114"/>
      <c r="HR43" s="114"/>
      <c r="HS43" s="114"/>
      <c r="HT43" s="114"/>
      <c r="HU43" s="114"/>
      <c r="HV43" s="114"/>
      <c r="HW43" s="114"/>
      <c r="HX43" s="114"/>
      <c r="HY43" s="114"/>
      <c r="HZ43" s="114"/>
      <c r="IA43" s="114"/>
      <c r="IB43" s="114"/>
      <c r="IC43" s="114"/>
      <c r="ID43" s="114"/>
      <c r="IE43" s="114"/>
      <c r="IF43" s="114"/>
      <c r="IG43" s="114"/>
      <c r="IH43" s="114"/>
      <c r="II43" s="114"/>
      <c r="IJ43" s="114"/>
      <c r="IK43" s="114"/>
      <c r="IL43" s="114"/>
      <c r="IM43" s="114"/>
      <c r="IN43" s="114"/>
      <c r="IO43" s="114"/>
      <c r="IP43" s="114"/>
      <c r="IQ43" s="114"/>
      <c r="IR43" s="114"/>
      <c r="IS43" s="114"/>
      <c r="IT43" s="114"/>
      <c r="IU43" s="114"/>
      <c r="IV43" s="114"/>
    </row>
    <row r="44" spans="1:256" ht="17.25" customHeight="1">
      <c r="A44" s="139" t="s">
        <v>62</v>
      </c>
      <c r="B44" s="140">
        <f>SUM(B10:B43)</f>
        <v>287977.9000000001</v>
      </c>
      <c r="C44" s="140"/>
      <c r="D44" s="140">
        <f>F44*100/B44</f>
        <v>92.78510260683194</v>
      </c>
      <c r="E44" s="140">
        <f>SUM(E10:E43)</f>
        <v>287977.9000000001</v>
      </c>
      <c r="F44" s="140">
        <f>SUM(F10:F43)</f>
        <v>267200.58999999997</v>
      </c>
      <c r="G44" s="140">
        <f>F44*100/E44</f>
        <v>92.78510260683194</v>
      </c>
      <c r="H44" s="140"/>
      <c r="I44" s="140">
        <v>0</v>
      </c>
      <c r="J44" s="140" t="e">
        <f>J10+J11+J12+J13+J14+J15+J16+J18+#REF!+J19+J35+J36+J37+J42+J43+#REF!+#REF!</f>
        <v>#REF!</v>
      </c>
      <c r="K44" s="27"/>
      <c r="L44" s="140">
        <f>SUM(L10:L43)</f>
        <v>7287.3</v>
      </c>
      <c r="M44" s="140">
        <f>SUM(M10:M43)</f>
        <v>5251.92</v>
      </c>
      <c r="N44" s="27"/>
      <c r="O44" s="27">
        <f>M44*100/L44</f>
        <v>72.06949075789387</v>
      </c>
      <c r="P44" s="140">
        <f>SUM(P10:P43)</f>
        <v>280690.60000000003</v>
      </c>
      <c r="Q44" s="140">
        <f>SUM(Q10:Q43)</f>
        <v>261948.66999999998</v>
      </c>
      <c r="R44" s="140">
        <f>Q44/P44*100</f>
        <v>93.32292210711721</v>
      </c>
      <c r="S44" s="141"/>
      <c r="T44" s="141"/>
      <c r="U44" s="141"/>
      <c r="V44" s="141"/>
      <c r="W44" s="141"/>
      <c r="X44" s="141"/>
      <c r="Y44" s="141"/>
      <c r="Z44" s="141"/>
      <c r="AA44" s="141"/>
      <c r="AB44" s="141"/>
      <c r="AC44" s="141"/>
      <c r="AD44" s="141"/>
      <c r="AE44" s="141"/>
      <c r="AF44" s="141"/>
      <c r="AG44" s="141"/>
      <c r="AH44" s="141"/>
      <c r="AI44" s="141"/>
      <c r="AJ44" s="141"/>
      <c r="AK44" s="141"/>
      <c r="AL44" s="141"/>
      <c r="AM44" s="141"/>
      <c r="AN44" s="141"/>
      <c r="AO44" s="141"/>
      <c r="AP44" s="141"/>
      <c r="AQ44" s="141"/>
      <c r="AR44" s="141"/>
      <c r="AS44" s="141"/>
      <c r="AT44" s="141"/>
      <c r="AU44" s="141"/>
      <c r="AV44" s="141"/>
      <c r="AW44" s="141"/>
      <c r="AX44" s="141"/>
      <c r="AY44" s="141"/>
      <c r="AZ44" s="141"/>
      <c r="BA44" s="141"/>
      <c r="BB44" s="141"/>
      <c r="BC44" s="141"/>
      <c r="BD44" s="141"/>
      <c r="BE44" s="141"/>
      <c r="BF44" s="141"/>
      <c r="BG44" s="141"/>
      <c r="BH44" s="141"/>
      <c r="BI44" s="141"/>
      <c r="BJ44" s="141"/>
      <c r="BK44" s="141"/>
      <c r="BL44" s="141"/>
      <c r="BM44" s="141"/>
      <c r="BN44" s="141"/>
      <c r="BO44" s="141"/>
      <c r="BP44" s="141"/>
      <c r="BQ44" s="141"/>
      <c r="BR44" s="141"/>
      <c r="BS44" s="141"/>
      <c r="BT44" s="141"/>
      <c r="BU44" s="141"/>
      <c r="BV44" s="141"/>
      <c r="BW44" s="141"/>
      <c r="BX44" s="141"/>
      <c r="BY44" s="141"/>
      <c r="BZ44" s="141"/>
      <c r="CA44" s="141"/>
      <c r="CB44" s="141"/>
      <c r="CC44" s="141"/>
      <c r="CD44" s="141"/>
      <c r="CE44" s="141"/>
      <c r="CF44" s="141"/>
      <c r="CG44" s="141"/>
      <c r="CH44" s="141"/>
      <c r="CI44" s="141"/>
      <c r="CJ44" s="141"/>
      <c r="CK44" s="141"/>
      <c r="CL44" s="141"/>
      <c r="CM44" s="141"/>
      <c r="CN44" s="141"/>
      <c r="CO44" s="141"/>
      <c r="CP44" s="141"/>
      <c r="CQ44" s="141"/>
      <c r="CR44" s="141"/>
      <c r="CS44" s="141"/>
      <c r="CT44" s="141"/>
      <c r="CU44" s="141"/>
      <c r="CV44" s="141"/>
      <c r="CW44" s="141"/>
      <c r="CX44" s="141"/>
      <c r="CY44" s="141"/>
      <c r="CZ44" s="141"/>
      <c r="DA44" s="141"/>
      <c r="DB44" s="141"/>
      <c r="DC44" s="141"/>
      <c r="DD44" s="141"/>
      <c r="DE44" s="141"/>
      <c r="DF44" s="141"/>
      <c r="DG44" s="141"/>
      <c r="DH44" s="141"/>
      <c r="DI44" s="141"/>
      <c r="DJ44" s="141"/>
      <c r="DK44" s="141"/>
      <c r="DL44" s="141"/>
      <c r="DM44" s="141"/>
      <c r="DN44" s="141"/>
      <c r="DO44" s="141"/>
      <c r="DP44" s="141"/>
      <c r="DQ44" s="141"/>
      <c r="DR44" s="141"/>
      <c r="DS44" s="141"/>
      <c r="DT44" s="141"/>
      <c r="DU44" s="141"/>
      <c r="DV44" s="141"/>
      <c r="DW44" s="141"/>
      <c r="DX44" s="141"/>
      <c r="DY44" s="141"/>
      <c r="DZ44" s="141"/>
      <c r="EA44" s="141"/>
      <c r="EB44" s="141"/>
      <c r="EC44" s="141"/>
      <c r="ED44" s="141"/>
      <c r="EE44" s="141"/>
      <c r="EF44" s="141"/>
      <c r="EG44" s="141"/>
      <c r="EH44" s="141"/>
      <c r="EI44" s="141"/>
      <c r="EJ44" s="141"/>
      <c r="EK44" s="141"/>
      <c r="EL44" s="141"/>
      <c r="EM44" s="141"/>
      <c r="EN44" s="141"/>
      <c r="EO44" s="141"/>
      <c r="EP44" s="141"/>
      <c r="EQ44" s="141"/>
      <c r="ER44" s="141"/>
      <c r="ES44" s="141"/>
      <c r="ET44" s="141"/>
      <c r="EU44" s="141"/>
      <c r="EV44" s="141"/>
      <c r="EW44" s="141"/>
      <c r="EX44" s="141"/>
      <c r="EY44" s="141"/>
      <c r="EZ44" s="141"/>
      <c r="FA44" s="141"/>
      <c r="FB44" s="141"/>
      <c r="FC44" s="141"/>
      <c r="FD44" s="141"/>
      <c r="FE44" s="141"/>
      <c r="FF44" s="141"/>
      <c r="FG44" s="141"/>
      <c r="FH44" s="141"/>
      <c r="FI44" s="141"/>
      <c r="FJ44" s="141"/>
      <c r="FK44" s="141"/>
      <c r="FL44" s="141"/>
      <c r="FM44" s="141"/>
      <c r="FN44" s="141"/>
      <c r="FO44" s="141"/>
      <c r="FP44" s="141"/>
      <c r="FQ44" s="141"/>
      <c r="FR44" s="141"/>
      <c r="FS44" s="141"/>
      <c r="FT44" s="141"/>
      <c r="FU44" s="141"/>
      <c r="FV44" s="141"/>
      <c r="FW44" s="141"/>
      <c r="FX44" s="141"/>
      <c r="FY44" s="141"/>
      <c r="FZ44" s="141"/>
      <c r="GA44" s="141"/>
      <c r="GB44" s="141"/>
      <c r="GC44" s="141"/>
      <c r="GD44" s="141"/>
      <c r="GE44" s="141"/>
      <c r="GF44" s="141"/>
      <c r="GG44" s="141"/>
      <c r="GH44" s="141"/>
      <c r="GI44" s="141"/>
      <c r="GJ44" s="141"/>
      <c r="GK44" s="141"/>
      <c r="GL44" s="141"/>
      <c r="GM44" s="141"/>
      <c r="GN44" s="141"/>
      <c r="GO44" s="141"/>
      <c r="GP44" s="141"/>
      <c r="GQ44" s="141"/>
      <c r="GR44" s="141"/>
      <c r="GS44" s="141"/>
      <c r="GT44" s="141"/>
      <c r="GU44" s="141"/>
      <c r="GV44" s="141"/>
      <c r="GW44" s="141"/>
      <c r="GX44" s="141"/>
      <c r="GY44" s="141"/>
      <c r="GZ44" s="141"/>
      <c r="HA44" s="141"/>
      <c r="HB44" s="141"/>
      <c r="HC44" s="141"/>
      <c r="HD44" s="141"/>
      <c r="HE44" s="141"/>
      <c r="HF44" s="141"/>
      <c r="HG44" s="141"/>
      <c r="HH44" s="141"/>
      <c r="HI44" s="141"/>
      <c r="HJ44" s="141"/>
      <c r="HK44" s="141"/>
      <c r="HL44" s="141"/>
      <c r="HM44" s="141"/>
      <c r="HN44" s="141"/>
      <c r="HO44" s="141"/>
      <c r="HP44" s="141"/>
      <c r="HQ44" s="141"/>
      <c r="HR44" s="141"/>
      <c r="HS44" s="141"/>
      <c r="HT44" s="141"/>
      <c r="HU44" s="141"/>
      <c r="HV44" s="141"/>
      <c r="HW44" s="141"/>
      <c r="HX44" s="141"/>
      <c r="HY44" s="141"/>
      <c r="HZ44" s="141"/>
      <c r="IA44" s="141"/>
      <c r="IB44" s="141"/>
      <c r="IC44" s="141"/>
      <c r="ID44" s="141"/>
      <c r="IE44" s="141"/>
      <c r="IF44" s="141"/>
      <c r="IG44" s="141"/>
      <c r="IH44" s="141"/>
      <c r="II44" s="141"/>
      <c r="IJ44" s="141"/>
      <c r="IK44" s="141"/>
      <c r="IL44" s="141"/>
      <c r="IM44" s="141"/>
      <c r="IN44" s="141"/>
      <c r="IO44" s="141"/>
      <c r="IP44" s="141"/>
      <c r="IQ44" s="141"/>
      <c r="IR44" s="141"/>
      <c r="IS44" s="141"/>
      <c r="IT44" s="141"/>
      <c r="IU44" s="141"/>
      <c r="IV44" s="141"/>
    </row>
    <row r="45" spans="1:18" ht="55.5" customHeight="1">
      <c r="A45" s="552" t="s">
        <v>300</v>
      </c>
      <c r="B45" s="552"/>
      <c r="C45" s="552"/>
      <c r="D45" s="552"/>
      <c r="E45" s="552"/>
      <c r="F45" s="552"/>
      <c r="G45" s="552"/>
      <c r="H45" s="38"/>
      <c r="I45" s="38"/>
      <c r="J45" s="38"/>
      <c r="K45" s="38"/>
      <c r="L45" s="38"/>
      <c r="M45" s="553" t="s">
        <v>295</v>
      </c>
      <c r="N45" s="553"/>
      <c r="O45" s="553"/>
      <c r="P45" s="553"/>
      <c r="Q45" s="553"/>
      <c r="R45" s="553"/>
    </row>
    <row r="46" spans="1:18" ht="17.25" customHeight="1">
      <c r="A46" s="40"/>
      <c r="B46" s="41"/>
      <c r="C46" s="42"/>
      <c r="D46" s="42"/>
      <c r="E46" s="42"/>
      <c r="F46" s="39"/>
      <c r="G46" s="39"/>
      <c r="H46" s="39"/>
      <c r="I46" s="39"/>
      <c r="J46" s="39"/>
      <c r="K46" s="43"/>
      <c r="M46" s="483"/>
      <c r="N46" s="483"/>
      <c r="O46" s="483"/>
      <c r="P46" s="483"/>
      <c r="Q46" s="483"/>
      <c r="R46" s="483"/>
    </row>
  </sheetData>
  <sheetProtection/>
  <mergeCells count="20">
    <mergeCell ref="A1:R1"/>
    <mergeCell ref="A2:R2"/>
    <mergeCell ref="A3:R3"/>
    <mergeCell ref="D4:G4"/>
    <mergeCell ref="L4:R4"/>
    <mergeCell ref="A5:A8"/>
    <mergeCell ref="B5:R5"/>
    <mergeCell ref="B6:G6"/>
    <mergeCell ref="I6:R6"/>
    <mergeCell ref="B7:B8"/>
    <mergeCell ref="A45:G45"/>
    <mergeCell ref="M45:R45"/>
    <mergeCell ref="M46:R46"/>
    <mergeCell ref="P7:R7"/>
    <mergeCell ref="D7:D8"/>
    <mergeCell ref="E7:E8"/>
    <mergeCell ref="F7:F8"/>
    <mergeCell ref="G7:G8"/>
    <mergeCell ref="I7:K7"/>
    <mergeCell ref="L7:O7"/>
  </mergeCells>
  <printOptions/>
  <pageMargins left="0.92" right="0.26" top="0.28" bottom="0.18" header="0.19" footer="0.1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R35"/>
  <sheetViews>
    <sheetView zoomScalePageLayoutView="0" workbookViewId="0" topLeftCell="A16">
      <selection activeCell="C26" sqref="C26"/>
    </sheetView>
  </sheetViews>
  <sheetFormatPr defaultColWidth="9.140625" defaultRowHeight="12.75"/>
  <cols>
    <col min="1" max="1" width="5.140625" style="0" customWidth="1"/>
    <col min="2" max="2" width="30.57421875" style="49" customWidth="1"/>
    <col min="3" max="3" width="14.8515625" style="49" customWidth="1"/>
    <col min="4" max="4" width="11.421875" style="49" customWidth="1"/>
    <col min="5" max="5" width="15.140625" style="49" customWidth="1"/>
    <col min="6" max="6" width="9.28125" style="49" bestFit="1" customWidth="1"/>
    <col min="7" max="7" width="11.00390625" style="49" customWidth="1"/>
    <col min="8" max="8" width="11.421875" style="49" customWidth="1"/>
    <col min="9" max="9" width="9.28125" style="49" bestFit="1" customWidth="1"/>
    <col min="10" max="10" width="12.00390625" style="49" customWidth="1"/>
    <col min="11" max="11" width="13.00390625" style="49" customWidth="1"/>
    <col min="12" max="12" width="9.28125" style="49" bestFit="1" customWidth="1"/>
    <col min="13" max="13" width="11.8515625" style="49" customWidth="1"/>
    <col min="14" max="14" width="12.7109375" style="49" customWidth="1"/>
    <col min="15" max="15" width="9.28125" style="49" bestFit="1" customWidth="1"/>
    <col min="16" max="17" width="11.421875" style="49" customWidth="1"/>
    <col min="18" max="18" width="10.8515625" style="49" customWidth="1"/>
  </cols>
  <sheetData>
    <row r="1" spans="2:18" ht="15">
      <c r="B1" s="47"/>
      <c r="C1" s="47"/>
      <c r="D1" s="47"/>
      <c r="E1" s="47"/>
      <c r="F1" s="47"/>
      <c r="G1" s="47"/>
      <c r="H1" s="47"/>
      <c r="I1" s="47"/>
      <c r="J1" s="47"/>
      <c r="K1" s="47"/>
      <c r="L1" s="47"/>
      <c r="M1" s="48"/>
      <c r="N1" s="47"/>
      <c r="O1" s="47"/>
      <c r="P1" s="47"/>
      <c r="Q1" s="47"/>
      <c r="R1" s="47"/>
    </row>
    <row r="2" spans="2:18" ht="15">
      <c r="B2" s="47"/>
      <c r="C2" s="47"/>
      <c r="D2" s="47"/>
      <c r="E2" s="47"/>
      <c r="F2" s="47"/>
      <c r="G2" s="47"/>
      <c r="H2" s="47"/>
      <c r="I2" s="47"/>
      <c r="J2" s="47"/>
      <c r="K2" s="47"/>
      <c r="L2" s="47"/>
      <c r="M2" s="48"/>
      <c r="N2" s="47"/>
      <c r="O2" s="47"/>
      <c r="P2" s="47"/>
      <c r="Q2" s="47"/>
      <c r="R2" s="47"/>
    </row>
    <row r="3" spans="2:18" ht="15">
      <c r="B3" s="532" t="s">
        <v>31</v>
      </c>
      <c r="C3" s="532"/>
      <c r="D3" s="532"/>
      <c r="E3" s="532"/>
      <c r="F3" s="532"/>
      <c r="G3" s="532"/>
      <c r="H3" s="532"/>
      <c r="I3" s="532"/>
      <c r="J3" s="532"/>
      <c r="K3" s="532"/>
      <c r="L3" s="532"/>
      <c r="M3" s="532"/>
      <c r="N3" s="532"/>
      <c r="O3" s="532"/>
      <c r="P3" s="532"/>
      <c r="Q3" s="532"/>
      <c r="R3" s="532"/>
    </row>
    <row r="4" spans="2:18" ht="19.5" customHeight="1">
      <c r="B4" s="533" t="s">
        <v>265</v>
      </c>
      <c r="C4" s="533"/>
      <c r="D4" s="533"/>
      <c r="E4" s="533"/>
      <c r="F4" s="533"/>
      <c r="G4" s="533"/>
      <c r="H4" s="533"/>
      <c r="I4" s="533"/>
      <c r="J4" s="533"/>
      <c r="K4" s="533"/>
      <c r="L4" s="533"/>
      <c r="M4" s="533"/>
      <c r="N4" s="533"/>
      <c r="O4" s="533"/>
      <c r="P4" s="533"/>
      <c r="Q4" s="533"/>
      <c r="R4" s="533"/>
    </row>
    <row r="5" spans="2:18" ht="15">
      <c r="B5" s="532" t="s">
        <v>158</v>
      </c>
      <c r="C5" s="532"/>
      <c r="D5" s="532"/>
      <c r="E5" s="532"/>
      <c r="F5" s="532"/>
      <c r="G5" s="532"/>
      <c r="H5" s="532"/>
      <c r="I5" s="532"/>
      <c r="J5" s="532"/>
      <c r="K5" s="532"/>
      <c r="L5" s="532"/>
      <c r="M5" s="532"/>
      <c r="N5" s="532"/>
      <c r="O5" s="532"/>
      <c r="P5" s="532"/>
      <c r="Q5" s="532"/>
      <c r="R5" s="532"/>
    </row>
    <row r="6" spans="2:18" ht="15">
      <c r="B6" s="532" t="s">
        <v>266</v>
      </c>
      <c r="C6" s="532"/>
      <c r="D6" s="532"/>
      <c r="E6" s="532"/>
      <c r="F6" s="532"/>
      <c r="G6" s="532"/>
      <c r="H6" s="532"/>
      <c r="I6" s="532"/>
      <c r="J6" s="532"/>
      <c r="K6" s="532"/>
      <c r="L6" s="532"/>
      <c r="M6" s="532"/>
      <c r="N6" s="532"/>
      <c r="O6" s="532"/>
      <c r="P6" s="532"/>
      <c r="Q6" s="532"/>
      <c r="R6" s="532"/>
    </row>
    <row r="7" spans="2:18" ht="12.75">
      <c r="B7" s="534" t="s">
        <v>32</v>
      </c>
      <c r="C7" s="534"/>
      <c r="D7" s="534"/>
      <c r="E7" s="534"/>
      <c r="F7" s="534"/>
      <c r="G7" s="534"/>
      <c r="H7" s="534"/>
      <c r="I7" s="534"/>
      <c r="J7" s="534"/>
      <c r="K7" s="534"/>
      <c r="L7" s="534"/>
      <c r="M7" s="534"/>
      <c r="N7" s="534"/>
      <c r="O7" s="534"/>
      <c r="P7" s="534"/>
      <c r="Q7" s="534"/>
      <c r="R7" s="534"/>
    </row>
    <row r="8" spans="2:18" ht="15">
      <c r="B8" s="47"/>
      <c r="C8" s="47"/>
      <c r="D8" s="47"/>
      <c r="E8" s="47"/>
      <c r="F8" s="47"/>
      <c r="G8" s="47"/>
      <c r="H8" s="47"/>
      <c r="I8" s="47"/>
      <c r="J8" s="47"/>
      <c r="K8" s="47"/>
      <c r="L8" s="47"/>
      <c r="M8" s="47"/>
      <c r="N8" s="47"/>
      <c r="O8" s="47"/>
      <c r="P8" s="47"/>
      <c r="Q8" s="47"/>
      <c r="R8" s="48" t="s">
        <v>33</v>
      </c>
    </row>
    <row r="9" spans="1:18" s="100" customFormat="1" ht="15">
      <c r="A9" s="525"/>
      <c r="B9" s="511" t="s">
        <v>35</v>
      </c>
      <c r="C9" s="522" t="s">
        <v>159</v>
      </c>
      <c r="D9" s="511" t="s">
        <v>36</v>
      </c>
      <c r="E9" s="511"/>
      <c r="F9" s="511"/>
      <c r="G9" s="511"/>
      <c r="H9" s="511"/>
      <c r="I9" s="511"/>
      <c r="J9" s="511"/>
      <c r="K9" s="511"/>
      <c r="L9" s="511"/>
      <c r="M9" s="511"/>
      <c r="N9" s="511"/>
      <c r="O9" s="511"/>
      <c r="P9" s="511"/>
      <c r="Q9" s="511"/>
      <c r="R9" s="511"/>
    </row>
    <row r="10" spans="1:18" s="100" customFormat="1" ht="15">
      <c r="A10" s="526"/>
      <c r="B10" s="511"/>
      <c r="C10" s="523"/>
      <c r="D10" s="511" t="s">
        <v>15</v>
      </c>
      <c r="E10" s="511"/>
      <c r="F10" s="511"/>
      <c r="G10" s="511" t="s">
        <v>20</v>
      </c>
      <c r="H10" s="511"/>
      <c r="I10" s="511"/>
      <c r="J10" s="511"/>
      <c r="K10" s="511"/>
      <c r="L10" s="511"/>
      <c r="M10" s="511"/>
      <c r="N10" s="511"/>
      <c r="O10" s="511"/>
      <c r="P10" s="511"/>
      <c r="Q10" s="511"/>
      <c r="R10" s="511"/>
    </row>
    <row r="11" spans="1:18" s="100" customFormat="1" ht="15">
      <c r="A11" s="526"/>
      <c r="B11" s="511"/>
      <c r="C11" s="523"/>
      <c r="D11" s="511"/>
      <c r="E11" s="511"/>
      <c r="F11" s="511"/>
      <c r="G11" s="511" t="s">
        <v>16</v>
      </c>
      <c r="H11" s="511"/>
      <c r="I11" s="511"/>
      <c r="J11" s="511" t="s">
        <v>23</v>
      </c>
      <c r="K11" s="511"/>
      <c r="L11" s="511"/>
      <c r="M11" s="511" t="s">
        <v>37</v>
      </c>
      <c r="N11" s="511"/>
      <c r="O11" s="511"/>
      <c r="P11" s="511" t="s">
        <v>17</v>
      </c>
      <c r="Q11" s="511"/>
      <c r="R11" s="511"/>
    </row>
    <row r="12" spans="1:18" s="100" customFormat="1" ht="78">
      <c r="A12" s="527"/>
      <c r="B12" s="511"/>
      <c r="C12" s="524"/>
      <c r="D12" s="54" t="s">
        <v>267</v>
      </c>
      <c r="E12" s="54" t="s">
        <v>268</v>
      </c>
      <c r="F12" s="54" t="s">
        <v>22</v>
      </c>
      <c r="G12" s="54" t="str">
        <f>D12</f>
        <v>план на 1 полугодие 2016 года</v>
      </c>
      <c r="H12" s="54" t="str">
        <f>E12</f>
        <v>кассовые расходы на 1 полугодие 2016 года</v>
      </c>
      <c r="I12" s="54" t="s">
        <v>22</v>
      </c>
      <c r="J12" s="54" t="str">
        <f>G12</f>
        <v>план на 1 полугодие 2016 года</v>
      </c>
      <c r="K12" s="54" t="str">
        <f>H12</f>
        <v>кассовые расходы на 1 полугодие 2016 года</v>
      </c>
      <c r="L12" s="54" t="s">
        <v>22</v>
      </c>
      <c r="M12" s="54" t="str">
        <f>J12</f>
        <v>план на 1 полугодие 2016 года</v>
      </c>
      <c r="N12" s="54" t="str">
        <f>K12</f>
        <v>кассовые расходы на 1 полугодие 2016 года</v>
      </c>
      <c r="O12" s="54" t="s">
        <v>22</v>
      </c>
      <c r="P12" s="54" t="str">
        <f>M12</f>
        <v>план на 1 полугодие 2016 года</v>
      </c>
      <c r="Q12" s="54" t="str">
        <f>N12</f>
        <v>кассовые расходы на 1 полугодие 2016 года</v>
      </c>
      <c r="R12" s="54" t="s">
        <v>22</v>
      </c>
    </row>
    <row r="13" spans="2:18" s="55" customFormat="1" ht="12.75">
      <c r="B13" s="261">
        <v>1</v>
      </c>
      <c r="C13" s="261"/>
      <c r="D13" s="261">
        <v>2</v>
      </c>
      <c r="E13" s="261">
        <v>3</v>
      </c>
      <c r="F13" s="261">
        <v>4</v>
      </c>
      <c r="G13" s="261">
        <v>5</v>
      </c>
      <c r="H13" s="261">
        <v>6</v>
      </c>
      <c r="I13" s="261">
        <v>7</v>
      </c>
      <c r="J13" s="261">
        <v>8</v>
      </c>
      <c r="K13" s="261">
        <v>9</v>
      </c>
      <c r="L13" s="261">
        <v>10</v>
      </c>
      <c r="M13" s="261">
        <v>11</v>
      </c>
      <c r="N13" s="261">
        <v>12</v>
      </c>
      <c r="O13" s="261">
        <v>13</v>
      </c>
      <c r="P13" s="261">
        <v>14</v>
      </c>
      <c r="Q13" s="261">
        <v>15</v>
      </c>
      <c r="R13" s="261">
        <v>16</v>
      </c>
    </row>
    <row r="14" spans="1:16" s="327" customFormat="1" ht="44.25" customHeight="1">
      <c r="A14" s="321" t="s">
        <v>160</v>
      </c>
      <c r="B14" s="322" t="s">
        <v>202</v>
      </c>
      <c r="C14" s="323">
        <f>C16+C17+C21+C22</f>
        <v>24552.899999999998</v>
      </c>
      <c r="D14" s="323">
        <f>D16+D17+D21+D22</f>
        <v>7039.020350000001</v>
      </c>
      <c r="E14" s="323">
        <f>E16+E17+E21+E22</f>
        <v>6026.867749999999</v>
      </c>
      <c r="F14" s="324">
        <f>E14/D14</f>
        <v>0.8562083145561582</v>
      </c>
      <c r="G14" s="325"/>
      <c r="H14" s="325"/>
      <c r="I14" s="325"/>
      <c r="J14" s="323"/>
      <c r="K14" s="323"/>
      <c r="L14" s="326"/>
      <c r="M14" s="323">
        <f>M16+M17+M21+M22</f>
        <v>7039.020350000001</v>
      </c>
      <c r="N14" s="323">
        <f>N16+N17+N21+N22</f>
        <v>6026.867749999999</v>
      </c>
      <c r="O14" s="324">
        <f>N14/M14</f>
        <v>0.8562083145561582</v>
      </c>
      <c r="P14" s="325"/>
    </row>
    <row r="15" spans="1:18" s="327" customFormat="1" ht="86.25" customHeight="1" hidden="1">
      <c r="A15" s="321"/>
      <c r="B15" s="328"/>
      <c r="C15" s="329"/>
      <c r="D15" s="330">
        <f aca="true" t="shared" si="0" ref="D15:D23">J15+M15</f>
        <v>0</v>
      </c>
      <c r="E15" s="330">
        <f>H15+K15+N15+Q15</f>
        <v>0</v>
      </c>
      <c r="F15" s="331" t="e">
        <f aca="true" t="shared" si="1" ref="F15:F25">E15/D15</f>
        <v>#DIV/0!</v>
      </c>
      <c r="G15" s="332"/>
      <c r="H15" s="332"/>
      <c r="I15" s="332"/>
      <c r="J15" s="330"/>
      <c r="K15" s="330"/>
      <c r="L15" s="333"/>
      <c r="M15" s="330"/>
      <c r="N15" s="330"/>
      <c r="O15" s="324" t="e">
        <f aca="true" t="shared" si="2" ref="O15:O26">N15/M15</f>
        <v>#DIV/0!</v>
      </c>
      <c r="P15" s="332"/>
      <c r="Q15" s="334"/>
      <c r="R15" s="334"/>
    </row>
    <row r="16" spans="1:18" s="327" customFormat="1" ht="36" customHeight="1">
      <c r="A16" s="335" t="s">
        <v>8</v>
      </c>
      <c r="B16" s="336" t="s">
        <v>203</v>
      </c>
      <c r="C16" s="337">
        <v>11838</v>
      </c>
      <c r="D16" s="330">
        <f t="shared" si="0"/>
        <v>3047.05946</v>
      </c>
      <c r="E16" s="330">
        <f>N16</f>
        <v>2952.67096</v>
      </c>
      <c r="F16" s="331">
        <f t="shared" si="1"/>
        <v>0.9690230856210466</v>
      </c>
      <c r="G16" s="332"/>
      <c r="H16" s="332"/>
      <c r="I16" s="332"/>
      <c r="J16" s="330"/>
      <c r="K16" s="330"/>
      <c r="L16" s="333"/>
      <c r="M16" s="196">
        <f>3047059.46/1000</f>
        <v>3047.05946</v>
      </c>
      <c r="N16" s="196">
        <f>2952670.96/1000</f>
        <v>2952.67096</v>
      </c>
      <c r="O16" s="331">
        <f t="shared" si="2"/>
        <v>0.9690230856210466</v>
      </c>
      <c r="P16" s="332"/>
      <c r="Q16" s="334"/>
      <c r="R16" s="334"/>
    </row>
    <row r="17" spans="1:18" s="341" customFormat="1" ht="37.5" customHeight="1">
      <c r="A17" s="335" t="s">
        <v>3</v>
      </c>
      <c r="B17" s="336" t="s">
        <v>204</v>
      </c>
      <c r="C17" s="337">
        <f>8035800/1000</f>
        <v>8035.8</v>
      </c>
      <c r="D17" s="330">
        <f t="shared" si="0"/>
        <v>1515.06089</v>
      </c>
      <c r="E17" s="330">
        <f aca="true" t="shared" si="3" ref="E17:E22">N17</f>
        <v>1115.43309</v>
      </c>
      <c r="F17" s="331">
        <f t="shared" si="1"/>
        <v>0.7362298752230347</v>
      </c>
      <c r="G17" s="338"/>
      <c r="H17" s="338"/>
      <c r="I17" s="338"/>
      <c r="J17" s="330"/>
      <c r="K17" s="339"/>
      <c r="L17" s="333"/>
      <c r="M17" s="196">
        <f>1515060.89/1000</f>
        <v>1515.06089</v>
      </c>
      <c r="N17" s="196">
        <f>1115433.09/1000</f>
        <v>1115.43309</v>
      </c>
      <c r="O17" s="331">
        <f t="shared" si="2"/>
        <v>0.7362298752230347</v>
      </c>
      <c r="P17" s="338"/>
      <c r="Q17" s="340"/>
      <c r="R17" s="340"/>
    </row>
    <row r="18" spans="1:18" s="344" customFormat="1" ht="114.75" customHeight="1" hidden="1">
      <c r="A18" s="342"/>
      <c r="B18" s="343"/>
      <c r="C18" s="337">
        <f>4876900/1000</f>
        <v>4876.9</v>
      </c>
      <c r="D18" s="330">
        <f t="shared" si="0"/>
        <v>2476.9</v>
      </c>
      <c r="E18" s="330">
        <f t="shared" si="3"/>
        <v>1958.7637</v>
      </c>
      <c r="F18" s="331">
        <f t="shared" si="1"/>
        <v>0.7908125883160402</v>
      </c>
      <c r="G18" s="338"/>
      <c r="H18" s="338"/>
      <c r="I18" s="338"/>
      <c r="J18" s="330"/>
      <c r="K18" s="339"/>
      <c r="L18" s="333"/>
      <c r="M18" s="196">
        <f>2476900/1000</f>
        <v>2476.9</v>
      </c>
      <c r="N18" s="196">
        <f>1958763.7/1000</f>
        <v>1958.7637</v>
      </c>
      <c r="O18" s="331">
        <f t="shared" si="2"/>
        <v>0.7908125883160402</v>
      </c>
      <c r="P18" s="338"/>
      <c r="Q18" s="340"/>
      <c r="R18" s="340"/>
    </row>
    <row r="19" spans="1:18" s="344" customFormat="1" ht="56.25" customHeight="1" hidden="1">
      <c r="A19" s="342"/>
      <c r="B19" s="343"/>
      <c r="C19" s="337">
        <f>1402300/1000</f>
        <v>1402.3</v>
      </c>
      <c r="D19" s="330">
        <f t="shared" si="0"/>
        <v>0</v>
      </c>
      <c r="E19" s="330">
        <f t="shared" si="3"/>
        <v>0</v>
      </c>
      <c r="F19" s="331" t="e">
        <f t="shared" si="1"/>
        <v>#DIV/0!</v>
      </c>
      <c r="G19" s="338"/>
      <c r="H19" s="338"/>
      <c r="I19" s="338"/>
      <c r="J19" s="339"/>
      <c r="K19" s="339"/>
      <c r="L19" s="333"/>
      <c r="M19" s="196">
        <v>0</v>
      </c>
      <c r="N19" s="196">
        <v>0</v>
      </c>
      <c r="O19" s="331" t="e">
        <f t="shared" si="2"/>
        <v>#DIV/0!</v>
      </c>
      <c r="P19" s="338"/>
      <c r="Q19" s="340"/>
      <c r="R19" s="340"/>
    </row>
    <row r="20" spans="1:18" s="344" customFormat="1" ht="56.25" customHeight="1" hidden="1">
      <c r="A20" s="342"/>
      <c r="B20" s="343"/>
      <c r="C20" s="329"/>
      <c r="D20" s="330">
        <f t="shared" si="0"/>
        <v>0</v>
      </c>
      <c r="E20" s="330">
        <f t="shared" si="3"/>
        <v>0</v>
      </c>
      <c r="F20" s="331" t="e">
        <f t="shared" si="1"/>
        <v>#DIV/0!</v>
      </c>
      <c r="G20" s="338"/>
      <c r="H20" s="338"/>
      <c r="I20" s="338"/>
      <c r="J20" s="339"/>
      <c r="K20" s="339"/>
      <c r="L20" s="333"/>
      <c r="M20" s="339"/>
      <c r="N20" s="330"/>
      <c r="O20" s="331" t="e">
        <f t="shared" si="2"/>
        <v>#DIV/0!</v>
      </c>
      <c r="P20" s="338"/>
      <c r="Q20" s="340"/>
      <c r="R20" s="340"/>
    </row>
    <row r="21" spans="1:18" s="344" customFormat="1" ht="30" customHeight="1">
      <c r="A21" s="342" t="s">
        <v>0</v>
      </c>
      <c r="B21" s="336" t="s">
        <v>205</v>
      </c>
      <c r="C21" s="345">
        <v>3989.5</v>
      </c>
      <c r="D21" s="330">
        <f t="shared" si="0"/>
        <v>2476.9</v>
      </c>
      <c r="E21" s="330">
        <f t="shared" si="3"/>
        <v>1958.7637</v>
      </c>
      <c r="F21" s="331">
        <f t="shared" si="1"/>
        <v>0.7908125883160402</v>
      </c>
      <c r="G21" s="338"/>
      <c r="H21" s="338"/>
      <c r="I21" s="338"/>
      <c r="J21" s="339"/>
      <c r="K21" s="339"/>
      <c r="L21" s="333"/>
      <c r="M21" s="196">
        <f>2476900/1000</f>
        <v>2476.9</v>
      </c>
      <c r="N21" s="196">
        <f>1958763.7/1000</f>
        <v>1958.7637</v>
      </c>
      <c r="O21" s="331">
        <f t="shared" si="2"/>
        <v>0.7908125883160402</v>
      </c>
      <c r="P21" s="338"/>
      <c r="Q21" s="340"/>
      <c r="R21" s="340"/>
    </row>
    <row r="22" spans="1:18" s="344" customFormat="1" ht="42.75" customHeight="1">
      <c r="A22" s="342" t="s">
        <v>1</v>
      </c>
      <c r="B22" s="336" t="s">
        <v>206</v>
      </c>
      <c r="C22" s="345">
        <v>689.6</v>
      </c>
      <c r="D22" s="330">
        <f t="shared" si="0"/>
        <v>0</v>
      </c>
      <c r="E22" s="330">
        <f t="shared" si="3"/>
        <v>0</v>
      </c>
      <c r="F22" s="331">
        <v>0</v>
      </c>
      <c r="G22" s="338"/>
      <c r="H22" s="338"/>
      <c r="I22" s="338"/>
      <c r="J22" s="339"/>
      <c r="K22" s="339"/>
      <c r="L22" s="333"/>
      <c r="M22" s="339">
        <v>0</v>
      </c>
      <c r="N22" s="330">
        <v>0</v>
      </c>
      <c r="O22" s="331">
        <v>0</v>
      </c>
      <c r="P22" s="338"/>
      <c r="Q22" s="340"/>
      <c r="R22" s="340"/>
    </row>
    <row r="23" spans="1:18" s="341" customFormat="1" ht="69" customHeight="1">
      <c r="A23" s="321" t="s">
        <v>162</v>
      </c>
      <c r="B23" s="322" t="s">
        <v>133</v>
      </c>
      <c r="C23" s="346">
        <f>SUM(C24:C25)</f>
        <v>77619.9</v>
      </c>
      <c r="D23" s="323">
        <f t="shared" si="0"/>
        <v>38576.41712</v>
      </c>
      <c r="E23" s="323">
        <f>H23+K23+N23+Q23</f>
        <v>36939.22195</v>
      </c>
      <c r="F23" s="324">
        <f t="shared" si="1"/>
        <v>0.957559688218137</v>
      </c>
      <c r="G23" s="347"/>
      <c r="H23" s="347"/>
      <c r="I23" s="347"/>
      <c r="J23" s="348"/>
      <c r="K23" s="348"/>
      <c r="L23" s="326"/>
      <c r="M23" s="348">
        <f>M24+M25</f>
        <v>38576.41712</v>
      </c>
      <c r="N23" s="348">
        <f>N24+N25</f>
        <v>36939.22195</v>
      </c>
      <c r="O23" s="324">
        <f t="shared" si="2"/>
        <v>0.957559688218137</v>
      </c>
      <c r="P23" s="347"/>
      <c r="Q23" s="349"/>
      <c r="R23" s="349"/>
    </row>
    <row r="24" spans="1:18" s="350" customFormat="1" ht="49.5" customHeight="1">
      <c r="A24" s="335" t="s">
        <v>4</v>
      </c>
      <c r="B24" s="336" t="s">
        <v>207</v>
      </c>
      <c r="C24" s="337">
        <v>72455.7</v>
      </c>
      <c r="D24" s="196">
        <f>G24+J24+M24</f>
        <v>35894.27658</v>
      </c>
      <c r="E24" s="197">
        <f>H24+K24+N24</f>
        <v>34821.66782</v>
      </c>
      <c r="F24" s="331">
        <f t="shared" si="1"/>
        <v>0.9701175546020715</v>
      </c>
      <c r="G24" s="338"/>
      <c r="H24" s="338"/>
      <c r="I24" s="338"/>
      <c r="J24" s="339"/>
      <c r="K24" s="339"/>
      <c r="L24" s="333"/>
      <c r="M24" s="196">
        <f>35894276.58/1000</f>
        <v>35894.27658</v>
      </c>
      <c r="N24" s="196">
        <f>34821667.82/1000</f>
        <v>34821.66782</v>
      </c>
      <c r="O24" s="331">
        <f t="shared" si="2"/>
        <v>0.9701175546020715</v>
      </c>
      <c r="P24" s="338"/>
      <c r="Q24" s="340"/>
      <c r="R24" s="340"/>
    </row>
    <row r="25" spans="1:18" s="350" customFormat="1" ht="102" customHeight="1">
      <c r="A25" s="335" t="s">
        <v>194</v>
      </c>
      <c r="B25" s="336" t="s">
        <v>208</v>
      </c>
      <c r="C25" s="337">
        <v>5164.2</v>
      </c>
      <c r="D25" s="196">
        <f>G25+J25+M25</f>
        <v>2682.14054</v>
      </c>
      <c r="E25" s="197">
        <f>H25+K25+N25</f>
        <v>2117.55413</v>
      </c>
      <c r="F25" s="331">
        <f t="shared" si="1"/>
        <v>0.7895015560966839</v>
      </c>
      <c r="G25" s="338"/>
      <c r="H25" s="338"/>
      <c r="I25" s="338"/>
      <c r="J25" s="339"/>
      <c r="K25" s="339"/>
      <c r="L25" s="333"/>
      <c r="M25" s="196">
        <f>2682140.54/1000</f>
        <v>2682.14054</v>
      </c>
      <c r="N25" s="196">
        <f>2117554.13/1000</f>
        <v>2117.55413</v>
      </c>
      <c r="O25" s="331">
        <f t="shared" si="2"/>
        <v>0.7895015560966839</v>
      </c>
      <c r="P25" s="338"/>
      <c r="Q25" s="340"/>
      <c r="R25" s="340"/>
    </row>
    <row r="26" spans="1:18" s="353" customFormat="1" ht="13.5">
      <c r="A26" s="351"/>
      <c r="B26" s="107" t="s">
        <v>105</v>
      </c>
      <c r="C26" s="352">
        <f>C14+C23</f>
        <v>102172.79999999999</v>
      </c>
      <c r="D26" s="352">
        <f aca="true" t="shared" si="4" ref="D26:R26">D14+D23</f>
        <v>45615.43747</v>
      </c>
      <c r="E26" s="352">
        <f t="shared" si="4"/>
        <v>42966.0897</v>
      </c>
      <c r="F26" s="331">
        <f>E26/D26</f>
        <v>0.9419199306870092</v>
      </c>
      <c r="G26" s="352">
        <f t="shared" si="4"/>
        <v>0</v>
      </c>
      <c r="H26" s="352">
        <f t="shared" si="4"/>
        <v>0</v>
      </c>
      <c r="I26" s="352">
        <f t="shared" si="4"/>
        <v>0</v>
      </c>
      <c r="J26" s="352">
        <f t="shared" si="4"/>
        <v>0</v>
      </c>
      <c r="K26" s="352">
        <f t="shared" si="4"/>
        <v>0</v>
      </c>
      <c r="L26" s="333"/>
      <c r="M26" s="352">
        <f>M14+M23</f>
        <v>45615.43747</v>
      </c>
      <c r="N26" s="352">
        <f>N14+N23</f>
        <v>42966.0897</v>
      </c>
      <c r="O26" s="331">
        <f t="shared" si="2"/>
        <v>0.9419199306870092</v>
      </c>
      <c r="P26" s="352">
        <f t="shared" si="4"/>
        <v>0</v>
      </c>
      <c r="Q26" s="352">
        <f t="shared" si="4"/>
        <v>0</v>
      </c>
      <c r="R26" s="352">
        <f t="shared" si="4"/>
        <v>0</v>
      </c>
    </row>
    <row r="27" spans="2:18" ht="15">
      <c r="B27" s="47"/>
      <c r="C27" s="47"/>
      <c r="D27" s="47"/>
      <c r="E27" s="47"/>
      <c r="F27" s="47"/>
      <c r="G27" s="47"/>
      <c r="H27" s="47"/>
      <c r="I27" s="47"/>
      <c r="J27" s="47"/>
      <c r="K27" s="47"/>
      <c r="L27" s="47"/>
      <c r="M27" s="47"/>
      <c r="N27" s="47"/>
      <c r="O27" s="47"/>
      <c r="P27" s="47"/>
      <c r="Q27" s="47"/>
      <c r="R27" s="47"/>
    </row>
    <row r="28" spans="2:18" ht="15">
      <c r="B28" s="47" t="s">
        <v>106</v>
      </c>
      <c r="C28" s="47"/>
      <c r="D28" s="47"/>
      <c r="E28" s="47"/>
      <c r="F28" s="47"/>
      <c r="G28" s="47"/>
      <c r="H28" s="47"/>
      <c r="I28" s="47"/>
      <c r="J28" s="47"/>
      <c r="K28" s="47"/>
      <c r="L28" s="47"/>
      <c r="M28" s="47"/>
      <c r="N28" s="47"/>
      <c r="O28" s="47"/>
      <c r="P28" s="47"/>
      <c r="Q28" s="47"/>
      <c r="R28" s="47"/>
    </row>
    <row r="30" spans="3:18" ht="15">
      <c r="C30" s="75"/>
      <c r="D30" s="75"/>
      <c r="H30" s="75"/>
      <c r="O30" s="44"/>
      <c r="Q30" s="44"/>
      <c r="R30" s="44"/>
    </row>
    <row r="31" spans="3:18" ht="15">
      <c r="C31" s="75"/>
      <c r="D31" s="75"/>
      <c r="G31" s="108"/>
      <c r="H31" s="108"/>
      <c r="I31" s="108"/>
      <c r="O31" s="44"/>
      <c r="Q31" s="44"/>
      <c r="R31" s="44"/>
    </row>
    <row r="32" spans="7:18" ht="15">
      <c r="G32" s="108"/>
      <c r="H32" s="108"/>
      <c r="I32" s="108"/>
      <c r="P32" s="44"/>
      <c r="Q32" s="44"/>
      <c r="R32" s="44"/>
    </row>
    <row r="33" spans="16:18" ht="15">
      <c r="P33" s="44"/>
      <c r="Q33" s="44"/>
      <c r="R33" s="44"/>
    </row>
    <row r="34" spans="16:18" ht="15">
      <c r="P34" s="109"/>
      <c r="Q34" s="110"/>
      <c r="R34" s="110"/>
    </row>
    <row r="35" spans="15:18" ht="12.75">
      <c r="O35" s="111"/>
      <c r="P35" s="111"/>
      <c r="Q35" s="111"/>
      <c r="R35" s="111"/>
    </row>
  </sheetData>
  <sheetProtection/>
  <mergeCells count="15">
    <mergeCell ref="B3:R3"/>
    <mergeCell ref="B4:R4"/>
    <mergeCell ref="B5:R5"/>
    <mergeCell ref="B6:R6"/>
    <mergeCell ref="B7:R7"/>
    <mergeCell ref="A9:A12"/>
    <mergeCell ref="B9:B12"/>
    <mergeCell ref="C9:C12"/>
    <mergeCell ref="D9:R9"/>
    <mergeCell ref="D10:F11"/>
    <mergeCell ref="G10:R10"/>
    <mergeCell ref="G11:I11"/>
    <mergeCell ref="J11:L11"/>
    <mergeCell ref="M11:O11"/>
    <mergeCell ref="P11:R11"/>
  </mergeCells>
  <printOptions/>
  <pageMargins left="0.36" right="0.25" top="0.24" bottom="0.27" header="0.15" footer="0.19"/>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Q15"/>
  <sheetViews>
    <sheetView zoomScalePageLayoutView="0" workbookViewId="0" topLeftCell="A1">
      <selection activeCell="M6" sqref="M6"/>
    </sheetView>
  </sheetViews>
  <sheetFormatPr defaultColWidth="9.140625" defaultRowHeight="12.75"/>
  <cols>
    <col min="1" max="1" width="4.140625" style="394" customWidth="1"/>
    <col min="2" max="2" width="32.8515625" style="358" customWidth="1"/>
    <col min="3" max="3" width="4.140625" style="358" customWidth="1"/>
    <col min="4" max="4" width="7.7109375" style="358" customWidth="1"/>
    <col min="5" max="5" width="4.57421875" style="358" customWidth="1"/>
    <col min="6" max="6" width="7.7109375" style="358" hidden="1" customWidth="1"/>
    <col min="7" max="7" width="10.8515625" style="393" hidden="1" customWidth="1"/>
    <col min="8" max="8" width="13.28125" style="393" hidden="1" customWidth="1"/>
    <col min="9" max="9" width="12.57421875" style="393" hidden="1" customWidth="1"/>
    <col min="10" max="10" width="12.57421875" style="358" hidden="1" customWidth="1"/>
    <col min="11" max="11" width="14.140625" style="358" customWidth="1"/>
    <col min="12" max="12" width="13.00390625" style="358" customWidth="1"/>
    <col min="13" max="13" width="13.7109375" style="358" customWidth="1"/>
    <col min="14" max="14" width="12.28125" style="358" customWidth="1"/>
    <col min="15" max="15" width="47.7109375" style="358" customWidth="1"/>
    <col min="16" max="16" width="10.421875" style="358" bestFit="1" customWidth="1"/>
    <col min="17" max="17" width="10.00390625" style="358" bestFit="1" customWidth="1"/>
    <col min="18" max="16384" width="9.140625" style="358" customWidth="1"/>
  </cols>
  <sheetData>
    <row r="1" spans="1:15" ht="23.25" customHeight="1">
      <c r="A1" s="491" t="s">
        <v>217</v>
      </c>
      <c r="B1" s="491"/>
      <c r="C1" s="491"/>
      <c r="D1" s="491"/>
      <c r="E1" s="491"/>
      <c r="F1" s="491"/>
      <c r="G1" s="491"/>
      <c r="H1" s="491"/>
      <c r="I1" s="491"/>
      <c r="J1" s="491"/>
      <c r="K1" s="491"/>
      <c r="L1" s="491"/>
      <c r="M1" s="491"/>
      <c r="N1" s="491"/>
      <c r="O1" s="491"/>
    </row>
    <row r="2" spans="1:15" ht="18.75" customHeight="1">
      <c r="A2" s="491" t="s">
        <v>304</v>
      </c>
      <c r="B2" s="491"/>
      <c r="C2" s="491"/>
      <c r="D2" s="491"/>
      <c r="E2" s="491"/>
      <c r="F2" s="491"/>
      <c r="G2" s="491"/>
      <c r="H2" s="491"/>
      <c r="I2" s="491"/>
      <c r="J2" s="491"/>
      <c r="K2" s="491"/>
      <c r="L2" s="491"/>
      <c r="M2" s="491"/>
      <c r="N2" s="491"/>
      <c r="O2" s="491"/>
    </row>
    <row r="3" spans="1:15" ht="18.75" customHeight="1">
      <c r="A3" s="492" t="s">
        <v>305</v>
      </c>
      <c r="B3" s="492"/>
      <c r="C3" s="492"/>
      <c r="D3" s="492"/>
      <c r="E3" s="492"/>
      <c r="F3" s="492"/>
      <c r="G3" s="492"/>
      <c r="H3" s="492"/>
      <c r="I3" s="492"/>
      <c r="J3" s="492"/>
      <c r="K3" s="492"/>
      <c r="L3" s="492"/>
      <c r="M3" s="492"/>
      <c r="N3" s="492"/>
      <c r="O3" s="492"/>
    </row>
    <row r="4" spans="1:15" ht="30">
      <c r="A4" s="359" t="s">
        <v>5</v>
      </c>
      <c r="B4" s="360" t="s">
        <v>64</v>
      </c>
      <c r="C4" s="360" t="s">
        <v>218</v>
      </c>
      <c r="D4" s="360" t="s">
        <v>219</v>
      </c>
      <c r="E4" s="360" t="s">
        <v>220</v>
      </c>
      <c r="F4" s="360" t="s">
        <v>221</v>
      </c>
      <c r="G4" s="361" t="s">
        <v>222</v>
      </c>
      <c r="H4" s="362" t="s">
        <v>223</v>
      </c>
      <c r="I4" s="361" t="s">
        <v>224</v>
      </c>
      <c r="J4" s="362" t="s">
        <v>223</v>
      </c>
      <c r="K4" s="361" t="s">
        <v>225</v>
      </c>
      <c r="L4" s="363" t="s">
        <v>306</v>
      </c>
      <c r="M4" s="363" t="s">
        <v>307</v>
      </c>
      <c r="N4" s="363" t="s">
        <v>226</v>
      </c>
      <c r="O4" s="360" t="s">
        <v>227</v>
      </c>
    </row>
    <row r="5" spans="1:15" s="370" customFormat="1" ht="21.75" customHeight="1">
      <c r="A5" s="364"/>
      <c r="B5" s="365" t="s">
        <v>228</v>
      </c>
      <c r="C5" s="366"/>
      <c r="D5" s="366"/>
      <c r="E5" s="366"/>
      <c r="F5" s="366"/>
      <c r="G5" s="367" t="e">
        <f>#REF!+G6</f>
        <v>#REF!</v>
      </c>
      <c r="H5" s="367" t="e">
        <f>#REF!+H6</f>
        <v>#REF!</v>
      </c>
      <c r="I5" s="367" t="e">
        <f>#REF!+I6</f>
        <v>#REF!</v>
      </c>
      <c r="J5" s="367" t="e">
        <f>#REF!+J6</f>
        <v>#REF!</v>
      </c>
      <c r="K5" s="367">
        <f>K6</f>
        <v>2066900</v>
      </c>
      <c r="L5" s="367">
        <f>L6</f>
        <v>2066900</v>
      </c>
      <c r="M5" s="367">
        <f>M6</f>
        <v>1266900</v>
      </c>
      <c r="N5" s="368">
        <f>M5/L5*100</f>
        <v>61.294692534713825</v>
      </c>
      <c r="O5" s="369" t="s">
        <v>229</v>
      </c>
    </row>
    <row r="6" spans="1:15" s="370" customFormat="1" ht="42.75" customHeight="1">
      <c r="A6" s="371"/>
      <c r="B6" s="372" t="s">
        <v>230</v>
      </c>
      <c r="C6" s="373"/>
      <c r="D6" s="373"/>
      <c r="E6" s="373"/>
      <c r="F6" s="373"/>
      <c r="G6" s="374" t="e">
        <f>#REF!+#REF!</f>
        <v>#REF!</v>
      </c>
      <c r="H6" s="374" t="e">
        <f>#REF!+#REF!</f>
        <v>#REF!</v>
      </c>
      <c r="I6" s="374" t="e">
        <f>#REF!+#REF!</f>
        <v>#REF!</v>
      </c>
      <c r="J6" s="374" t="e">
        <f>#REF!+#REF!</f>
        <v>#REF!</v>
      </c>
      <c r="K6" s="375">
        <f>K8+K9+K10+K11</f>
        <v>2066900</v>
      </c>
      <c r="L6" s="375">
        <f>L8+L9+L10+L11</f>
        <v>2066900</v>
      </c>
      <c r="M6" s="375">
        <f>M8+M9+M10+M11</f>
        <v>1266900</v>
      </c>
      <c r="N6" s="376">
        <f>M6/L6*100</f>
        <v>61.294692534713825</v>
      </c>
      <c r="O6" s="377"/>
    </row>
    <row r="7" spans="1:15" s="370" customFormat="1" ht="14.25" customHeight="1">
      <c r="A7" s="378"/>
      <c r="B7" s="379" t="s">
        <v>231</v>
      </c>
      <c r="C7" s="380"/>
      <c r="D7" s="380"/>
      <c r="E7" s="380"/>
      <c r="F7" s="380"/>
      <c r="G7" s="381"/>
      <c r="H7" s="381"/>
      <c r="I7" s="381"/>
      <c r="J7" s="381"/>
      <c r="K7" s="382"/>
      <c r="L7" s="375"/>
      <c r="M7" s="375"/>
      <c r="N7" s="376"/>
      <c r="O7" s="377"/>
    </row>
    <row r="8" spans="1:15" s="370" customFormat="1" ht="185.25" customHeight="1">
      <c r="A8" s="378">
        <v>1</v>
      </c>
      <c r="B8" s="379" t="s">
        <v>242</v>
      </c>
      <c r="C8" s="380"/>
      <c r="D8" s="380"/>
      <c r="E8" s="380"/>
      <c r="F8" s="380"/>
      <c r="G8" s="381"/>
      <c r="H8" s="381"/>
      <c r="I8" s="381"/>
      <c r="J8" s="381"/>
      <c r="K8" s="382">
        <v>900000</v>
      </c>
      <c r="L8" s="375">
        <v>900000</v>
      </c>
      <c r="M8" s="375">
        <v>839900</v>
      </c>
      <c r="N8" s="376">
        <f>M8/L8*100</f>
        <v>93.32222222222222</v>
      </c>
      <c r="O8" s="377" t="s">
        <v>308</v>
      </c>
    </row>
    <row r="9" spans="1:15" s="370" customFormat="1" ht="87" customHeight="1">
      <c r="A9" s="378">
        <v>2</v>
      </c>
      <c r="B9" s="379" t="s">
        <v>243</v>
      </c>
      <c r="C9" s="380"/>
      <c r="D9" s="380"/>
      <c r="E9" s="380"/>
      <c r="F9" s="380"/>
      <c r="G9" s="381"/>
      <c r="H9" s="381"/>
      <c r="I9" s="381"/>
      <c r="J9" s="381"/>
      <c r="K9" s="382">
        <v>250000</v>
      </c>
      <c r="L9" s="375">
        <v>250000</v>
      </c>
      <c r="M9" s="375">
        <v>45000</v>
      </c>
      <c r="N9" s="376">
        <f>M9/L9*100</f>
        <v>18</v>
      </c>
      <c r="O9" s="377" t="s">
        <v>309</v>
      </c>
    </row>
    <row r="10" spans="1:15" s="370" customFormat="1" ht="42.75" customHeight="1">
      <c r="A10" s="378">
        <v>3</v>
      </c>
      <c r="B10" s="379" t="s">
        <v>244</v>
      </c>
      <c r="C10" s="380"/>
      <c r="D10" s="380"/>
      <c r="E10" s="380"/>
      <c r="F10" s="380"/>
      <c r="G10" s="381"/>
      <c r="H10" s="381"/>
      <c r="I10" s="381"/>
      <c r="J10" s="381"/>
      <c r="K10" s="382">
        <v>766900</v>
      </c>
      <c r="L10" s="375">
        <v>766900</v>
      </c>
      <c r="M10" s="375">
        <v>382000</v>
      </c>
      <c r="N10" s="376">
        <f>M10/L10*100</f>
        <v>49.81092710914069</v>
      </c>
      <c r="O10" s="377" t="s">
        <v>245</v>
      </c>
    </row>
    <row r="11" spans="1:15" s="370" customFormat="1" ht="66.75" customHeight="1">
      <c r="A11" s="378" t="s">
        <v>167</v>
      </c>
      <c r="B11" s="431" t="s">
        <v>246</v>
      </c>
      <c r="C11" s="373"/>
      <c r="D11" s="373"/>
      <c r="E11" s="373"/>
      <c r="F11" s="380"/>
      <c r="G11" s="381"/>
      <c r="H11" s="381"/>
      <c r="I11" s="381"/>
      <c r="J11" s="381"/>
      <c r="K11" s="375">
        <v>150000</v>
      </c>
      <c r="L11" s="375">
        <v>150000</v>
      </c>
      <c r="M11" s="375">
        <v>0</v>
      </c>
      <c r="N11" s="376"/>
      <c r="O11" s="377" t="s">
        <v>310</v>
      </c>
    </row>
    <row r="12" spans="1:15" ht="14.25" customHeight="1">
      <c r="A12" s="383"/>
      <c r="B12" s="493" t="s">
        <v>19</v>
      </c>
      <c r="C12" s="493"/>
      <c r="D12" s="493"/>
      <c r="E12" s="493"/>
      <c r="F12" s="384"/>
      <c r="G12" s="385" t="e">
        <f>G5+#REF!</f>
        <v>#REF!</v>
      </c>
      <c r="H12" s="385" t="e">
        <f>H5+#REF!</f>
        <v>#REF!</v>
      </c>
      <c r="I12" s="385" t="e">
        <f>I5+#REF!</f>
        <v>#REF!</v>
      </c>
      <c r="J12" s="385" t="e">
        <f>J5+#REF!</f>
        <v>#REF!</v>
      </c>
      <c r="K12" s="386">
        <f aca="true" t="shared" si="0" ref="K12:M13">K5</f>
        <v>2066900</v>
      </c>
      <c r="L12" s="386">
        <f t="shared" si="0"/>
        <v>2066900</v>
      </c>
      <c r="M12" s="386">
        <f t="shared" si="0"/>
        <v>1266900</v>
      </c>
      <c r="N12" s="387">
        <f>M12/L12*100</f>
        <v>61.294692534713825</v>
      </c>
      <c r="O12" s="383" t="s">
        <v>311</v>
      </c>
    </row>
    <row r="13" spans="1:15" ht="14.25" customHeight="1">
      <c r="A13" s="388"/>
      <c r="B13" s="494" t="s">
        <v>230</v>
      </c>
      <c r="C13" s="494"/>
      <c r="D13" s="494"/>
      <c r="E13" s="494"/>
      <c r="F13" s="389"/>
      <c r="G13" s="374" t="e">
        <f>G6+#REF!</f>
        <v>#REF!</v>
      </c>
      <c r="H13" s="374" t="e">
        <f>H6+#REF!</f>
        <v>#REF!</v>
      </c>
      <c r="I13" s="374" t="e">
        <f>I6+#REF!</f>
        <v>#REF!</v>
      </c>
      <c r="J13" s="374" t="e">
        <f>J6+#REF!</f>
        <v>#REF!</v>
      </c>
      <c r="K13" s="386">
        <f t="shared" si="0"/>
        <v>2066900</v>
      </c>
      <c r="L13" s="386">
        <f t="shared" si="0"/>
        <v>2066900</v>
      </c>
      <c r="M13" s="386">
        <f t="shared" si="0"/>
        <v>1266900</v>
      </c>
      <c r="N13" s="376">
        <f>M13/L13*100</f>
        <v>61.294692534713825</v>
      </c>
      <c r="O13" s="388" t="s">
        <v>229</v>
      </c>
    </row>
    <row r="14" spans="1:17" ht="32.25" customHeight="1">
      <c r="A14" s="390"/>
      <c r="B14" s="391"/>
      <c r="C14" s="391"/>
      <c r="D14" s="391"/>
      <c r="E14" s="391"/>
      <c r="F14" s="391"/>
      <c r="G14" s="392"/>
      <c r="H14" s="392"/>
      <c r="I14" s="392"/>
      <c r="J14" s="392"/>
      <c r="K14" s="392"/>
      <c r="Q14" s="393"/>
    </row>
    <row r="15" spans="2:14" ht="36" customHeight="1">
      <c r="B15" s="485" t="s">
        <v>240</v>
      </c>
      <c r="C15" s="486"/>
      <c r="D15" s="486"/>
      <c r="E15" s="487"/>
      <c r="F15" s="488"/>
      <c r="G15" s="488"/>
      <c r="H15" s="488"/>
      <c r="I15" s="488"/>
      <c r="J15" s="488"/>
      <c r="K15" s="488"/>
      <c r="L15" s="489" t="s">
        <v>241</v>
      </c>
      <c r="M15" s="490"/>
      <c r="N15" s="490"/>
    </row>
  </sheetData>
  <sheetProtection/>
  <mergeCells count="8">
    <mergeCell ref="B15:D15"/>
    <mergeCell ref="E15:K15"/>
    <mergeCell ref="L15:N15"/>
    <mergeCell ref="A1:O1"/>
    <mergeCell ref="A2:O2"/>
    <mergeCell ref="A3:O3"/>
    <mergeCell ref="B12:E12"/>
    <mergeCell ref="B13:E13"/>
  </mergeCells>
  <printOptions/>
  <pageMargins left="1.06"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Y32"/>
  <sheetViews>
    <sheetView zoomScalePageLayoutView="0" workbookViewId="0" topLeftCell="A1">
      <selection activeCell="A1" sqref="A1:IV16384"/>
    </sheetView>
  </sheetViews>
  <sheetFormatPr defaultColWidth="9.140625" defaultRowHeight="12.75"/>
  <cols>
    <col min="1" max="1" width="4.421875" style="7" customWidth="1"/>
    <col min="2" max="2" width="26.140625" style="7" customWidth="1"/>
    <col min="3" max="3" width="12.421875" style="113" customWidth="1"/>
    <col min="4" max="4" width="11.57421875" style="7" customWidth="1"/>
    <col min="5" max="5" width="11.140625" style="7" customWidth="1"/>
    <col min="6" max="6" width="6.421875" style="7" hidden="1" customWidth="1"/>
    <col min="7" max="7" width="8.57421875" style="7" customWidth="1"/>
    <col min="8" max="8" width="11.8515625" style="7" hidden="1" customWidth="1"/>
    <col min="9" max="9" width="9.7109375" style="7" hidden="1" customWidth="1"/>
    <col min="10" max="10" width="9.421875" style="7" hidden="1" customWidth="1"/>
    <col min="11" max="11" width="5.57421875" style="7" hidden="1" customWidth="1"/>
    <col min="12" max="12" width="10.28125" style="7" hidden="1" customWidth="1"/>
    <col min="13" max="13" width="11.28125" style="7" customWidth="1"/>
    <col min="14" max="14" width="10.00390625" style="7" customWidth="1"/>
    <col min="15" max="15" width="12.7109375" style="7" hidden="1" customWidth="1"/>
    <col min="16" max="16" width="5.57421875" style="7" customWidth="1"/>
    <col min="17" max="17" width="9.7109375" style="7" customWidth="1"/>
    <col min="18" max="18" width="8.8515625" style="7" customWidth="1"/>
    <col min="19" max="19" width="5.28125" style="7" customWidth="1"/>
    <col min="20" max="20" width="4.7109375" style="7" hidden="1" customWidth="1"/>
    <col min="21" max="22" width="9.00390625" style="7" hidden="1" customWidth="1"/>
    <col min="23" max="23" width="1.28515625" style="7" hidden="1" customWidth="1"/>
    <col min="24" max="24" width="5.7109375" style="7" hidden="1" customWidth="1"/>
    <col min="25" max="16384" width="9.140625" style="7" customWidth="1"/>
  </cols>
  <sheetData>
    <row r="1" spans="7:24" ht="13.5">
      <c r="G1" s="8"/>
      <c r="U1" s="9"/>
      <c r="V1" s="9"/>
      <c r="W1" s="9"/>
      <c r="X1" s="9"/>
    </row>
    <row r="2" spans="1:24" ht="12.75" customHeight="1">
      <c r="A2" s="478" t="s">
        <v>27</v>
      </c>
      <c r="B2" s="478"/>
      <c r="C2" s="478"/>
      <c r="D2" s="478"/>
      <c r="E2" s="478"/>
      <c r="F2" s="478"/>
      <c r="G2" s="478"/>
      <c r="H2" s="478"/>
      <c r="I2" s="478"/>
      <c r="J2" s="478"/>
      <c r="K2" s="478"/>
      <c r="L2" s="478"/>
      <c r="M2" s="478"/>
      <c r="N2" s="478"/>
      <c r="O2" s="478"/>
      <c r="P2" s="478"/>
      <c r="Q2" s="478"/>
      <c r="R2" s="478"/>
      <c r="S2" s="478"/>
      <c r="T2" s="478"/>
      <c r="U2" s="478"/>
      <c r="V2" s="478"/>
      <c r="W2" s="478"/>
      <c r="X2" s="478"/>
    </row>
    <row r="3" spans="1:24" ht="12.75" customHeight="1">
      <c r="A3" s="478" t="s">
        <v>28</v>
      </c>
      <c r="B3" s="478"/>
      <c r="C3" s="478"/>
      <c r="D3" s="478"/>
      <c r="E3" s="478"/>
      <c r="F3" s="478"/>
      <c r="G3" s="478"/>
      <c r="H3" s="478"/>
      <c r="I3" s="478"/>
      <c r="J3" s="478"/>
      <c r="K3" s="478"/>
      <c r="L3" s="478"/>
      <c r="M3" s="478"/>
      <c r="N3" s="478"/>
      <c r="O3" s="478"/>
      <c r="P3" s="478"/>
      <c r="Q3" s="478"/>
      <c r="R3" s="478"/>
      <c r="S3" s="478"/>
      <c r="T3" s="478"/>
      <c r="U3" s="478"/>
      <c r="V3" s="478"/>
      <c r="W3" s="478"/>
      <c r="X3" s="478"/>
    </row>
    <row r="4" spans="1:24" ht="15" customHeight="1">
      <c r="A4" s="478" t="s">
        <v>115</v>
      </c>
      <c r="B4" s="478"/>
      <c r="C4" s="478"/>
      <c r="D4" s="478"/>
      <c r="E4" s="478"/>
      <c r="F4" s="478"/>
      <c r="G4" s="478"/>
      <c r="H4" s="478"/>
      <c r="I4" s="478"/>
      <c r="J4" s="478"/>
      <c r="K4" s="478"/>
      <c r="L4" s="478"/>
      <c r="M4" s="478"/>
      <c r="N4" s="478"/>
      <c r="O4" s="478"/>
      <c r="P4" s="478"/>
      <c r="Q4" s="478"/>
      <c r="R4" s="478"/>
      <c r="S4" s="478"/>
      <c r="T4" s="478"/>
      <c r="U4" s="478"/>
      <c r="V4" s="478"/>
      <c r="W4" s="478"/>
      <c r="X4" s="478"/>
    </row>
    <row r="5" spans="13:25" ht="12.75">
      <c r="M5" s="479"/>
      <c r="N5" s="479"/>
      <c r="U5" s="480"/>
      <c r="V5" s="480"/>
      <c r="W5" s="480"/>
      <c r="X5" s="480"/>
      <c r="Y5" s="10"/>
    </row>
    <row r="6" spans="1:25" s="11" customFormat="1" ht="16.5" customHeight="1">
      <c r="A6" s="460" t="s">
        <v>13</v>
      </c>
      <c r="B6" s="463" t="s">
        <v>124</v>
      </c>
      <c r="C6" s="464" t="s">
        <v>125</v>
      </c>
      <c r="D6" s="465"/>
      <c r="E6" s="465"/>
      <c r="F6" s="465"/>
      <c r="G6" s="465"/>
      <c r="H6" s="465"/>
      <c r="I6" s="465"/>
      <c r="J6" s="465"/>
      <c r="K6" s="465"/>
      <c r="L6" s="465"/>
      <c r="M6" s="465"/>
      <c r="N6" s="465"/>
      <c r="O6" s="465"/>
      <c r="P6" s="465"/>
      <c r="Q6" s="465"/>
      <c r="R6" s="465"/>
      <c r="S6" s="465"/>
      <c r="T6" s="465"/>
      <c r="U6" s="465"/>
      <c r="V6" s="465"/>
      <c r="W6" s="465"/>
      <c r="X6" s="466"/>
      <c r="Y6" s="253"/>
    </row>
    <row r="7" spans="1:25" s="11" customFormat="1" ht="20.25" customHeight="1">
      <c r="A7" s="461"/>
      <c r="B7" s="463"/>
      <c r="C7" s="481" t="s">
        <v>19</v>
      </c>
      <c r="D7" s="482"/>
      <c r="E7" s="482"/>
      <c r="F7" s="482"/>
      <c r="G7" s="482"/>
      <c r="H7" s="115"/>
      <c r="I7" s="468" t="s">
        <v>20</v>
      </c>
      <c r="J7" s="469"/>
      <c r="K7" s="469"/>
      <c r="L7" s="469"/>
      <c r="M7" s="469"/>
      <c r="N7" s="469"/>
      <c r="O7" s="469"/>
      <c r="P7" s="469"/>
      <c r="Q7" s="469"/>
      <c r="R7" s="469"/>
      <c r="S7" s="469"/>
      <c r="T7" s="469"/>
      <c r="U7" s="469"/>
      <c r="V7" s="469"/>
      <c r="W7" s="469"/>
      <c r="X7" s="470"/>
      <c r="Y7" s="253"/>
    </row>
    <row r="8" spans="1:24" s="11" customFormat="1" ht="27" customHeight="1">
      <c r="A8" s="461"/>
      <c r="B8" s="463"/>
      <c r="C8" s="453" t="s">
        <v>119</v>
      </c>
      <c r="D8" s="471" t="s">
        <v>120</v>
      </c>
      <c r="E8" s="472" t="s">
        <v>63</v>
      </c>
      <c r="F8" s="473"/>
      <c r="G8" s="474"/>
      <c r="H8" s="117"/>
      <c r="I8" s="475" t="s">
        <v>16</v>
      </c>
      <c r="J8" s="476"/>
      <c r="K8" s="477"/>
      <c r="L8" s="35"/>
      <c r="M8" s="455" t="s">
        <v>23</v>
      </c>
      <c r="N8" s="456"/>
      <c r="O8" s="456"/>
      <c r="P8" s="457"/>
      <c r="Q8" s="455" t="s">
        <v>30</v>
      </c>
      <c r="R8" s="456"/>
      <c r="S8" s="457"/>
      <c r="T8" s="36"/>
      <c r="U8" s="456" t="s">
        <v>17</v>
      </c>
      <c r="V8" s="456"/>
      <c r="W8" s="456"/>
      <c r="X8" s="457"/>
    </row>
    <row r="9" spans="1:24" s="11" customFormat="1" ht="67.5" customHeight="1">
      <c r="A9" s="462"/>
      <c r="B9" s="463"/>
      <c r="C9" s="454"/>
      <c r="D9" s="471"/>
      <c r="E9" s="37" t="s">
        <v>121</v>
      </c>
      <c r="F9" s="13" t="s">
        <v>24</v>
      </c>
      <c r="G9" s="116" t="s">
        <v>122</v>
      </c>
      <c r="H9" s="14" t="s">
        <v>25</v>
      </c>
      <c r="I9" s="15" t="s">
        <v>123</v>
      </c>
      <c r="J9" s="16" t="s">
        <v>21</v>
      </c>
      <c r="K9" s="17" t="s">
        <v>22</v>
      </c>
      <c r="L9" s="13" t="s">
        <v>24</v>
      </c>
      <c r="M9" s="15" t="s">
        <v>123</v>
      </c>
      <c r="N9" s="16" t="s">
        <v>21</v>
      </c>
      <c r="O9" s="17" t="s">
        <v>25</v>
      </c>
      <c r="P9" s="17" t="s">
        <v>22</v>
      </c>
      <c r="Q9" s="15" t="s">
        <v>123</v>
      </c>
      <c r="R9" s="16" t="s">
        <v>21</v>
      </c>
      <c r="S9" s="17" t="s">
        <v>22</v>
      </c>
      <c r="T9" s="13" t="s">
        <v>24</v>
      </c>
      <c r="U9" s="15" t="s">
        <v>123</v>
      </c>
      <c r="V9" s="16" t="s">
        <v>21</v>
      </c>
      <c r="W9" s="13" t="s">
        <v>26</v>
      </c>
      <c r="X9" s="17" t="s">
        <v>22</v>
      </c>
    </row>
    <row r="10" spans="1:24" s="24" customFormat="1" ht="14.25" customHeight="1">
      <c r="A10" s="22">
        <v>1</v>
      </c>
      <c r="B10" s="22">
        <v>2</v>
      </c>
      <c r="C10" s="23">
        <v>3</v>
      </c>
      <c r="D10" s="23">
        <v>3</v>
      </c>
      <c r="E10" s="23">
        <v>4</v>
      </c>
      <c r="F10" s="22">
        <v>4</v>
      </c>
      <c r="G10" s="23">
        <v>5</v>
      </c>
      <c r="H10" s="23">
        <v>6</v>
      </c>
      <c r="I10" s="23">
        <v>8</v>
      </c>
      <c r="J10" s="22">
        <v>9</v>
      </c>
      <c r="K10" s="23">
        <v>10</v>
      </c>
      <c r="L10" s="23">
        <v>9</v>
      </c>
      <c r="M10" s="23">
        <v>6</v>
      </c>
      <c r="N10" s="22">
        <v>7</v>
      </c>
      <c r="O10" s="22">
        <v>11</v>
      </c>
      <c r="P10" s="22">
        <v>8</v>
      </c>
      <c r="Q10" s="22">
        <v>9</v>
      </c>
      <c r="R10" s="23">
        <v>10</v>
      </c>
      <c r="S10" s="23">
        <v>11</v>
      </c>
      <c r="T10" s="23">
        <v>15</v>
      </c>
      <c r="U10" s="22">
        <v>17</v>
      </c>
      <c r="V10" s="23">
        <v>18</v>
      </c>
      <c r="W10" s="23">
        <v>17</v>
      </c>
      <c r="X10" s="23">
        <v>19</v>
      </c>
    </row>
    <row r="11" spans="1:24" s="24" customFormat="1" ht="21" customHeight="1">
      <c r="A11" s="25">
        <v>1</v>
      </c>
      <c r="B11" s="26" t="s">
        <v>51</v>
      </c>
      <c r="C11" s="244">
        <v>3061.4</v>
      </c>
      <c r="D11" s="27">
        <f>I11+M11+Q11+U11</f>
        <v>261.95</v>
      </c>
      <c r="E11" s="27">
        <f>J11+N11+R11+V11</f>
        <v>105</v>
      </c>
      <c r="F11" s="258"/>
      <c r="G11" s="27">
        <f>E11*100/D11</f>
        <v>40.08398549341477</v>
      </c>
      <c r="H11" s="27"/>
      <c r="I11" s="27">
        <v>0</v>
      </c>
      <c r="J11" s="27">
        <v>0</v>
      </c>
      <c r="K11" s="27">
        <v>0</v>
      </c>
      <c r="L11" s="27"/>
      <c r="M11" s="27">
        <v>0</v>
      </c>
      <c r="N11" s="27">
        <v>0</v>
      </c>
      <c r="O11" s="27"/>
      <c r="P11" s="27">
        <v>0</v>
      </c>
      <c r="Q11" s="27">
        <v>261.95</v>
      </c>
      <c r="R11" s="27">
        <v>105</v>
      </c>
      <c r="S11" s="27">
        <f>R11*100/Q11</f>
        <v>40.08398549341477</v>
      </c>
      <c r="T11" s="27"/>
      <c r="U11" s="27">
        <v>0</v>
      </c>
      <c r="V11" s="27">
        <v>0</v>
      </c>
      <c r="W11" s="27"/>
      <c r="X11" s="27">
        <v>0</v>
      </c>
    </row>
    <row r="12" spans="1:24" s="24" customFormat="1" ht="30.75" customHeight="1">
      <c r="A12" s="25">
        <v>2</v>
      </c>
      <c r="B12" s="26" t="s">
        <v>247</v>
      </c>
      <c r="C12" s="244">
        <v>4310.2</v>
      </c>
      <c r="D12" s="27">
        <f>I12+M12+Q12+U12</f>
        <v>315</v>
      </c>
      <c r="E12" s="27">
        <f>J12+N12+R12+V12</f>
        <v>194</v>
      </c>
      <c r="F12" s="258"/>
      <c r="G12" s="27">
        <f>E12*100/D12</f>
        <v>61.58730158730159</v>
      </c>
      <c r="H12" s="27"/>
      <c r="I12" s="27">
        <v>0</v>
      </c>
      <c r="J12" s="27">
        <v>0</v>
      </c>
      <c r="K12" s="27">
        <v>0</v>
      </c>
      <c r="L12" s="27"/>
      <c r="M12" s="27">
        <v>0</v>
      </c>
      <c r="N12" s="27">
        <v>0</v>
      </c>
      <c r="O12" s="27"/>
      <c r="P12" s="27">
        <v>0</v>
      </c>
      <c r="Q12" s="27">
        <v>315</v>
      </c>
      <c r="R12" s="27">
        <v>194</v>
      </c>
      <c r="S12" s="27">
        <f>R12*100/Q12</f>
        <v>61.58730158730159</v>
      </c>
      <c r="T12" s="27"/>
      <c r="U12" s="27">
        <v>0</v>
      </c>
      <c r="V12" s="27">
        <v>0</v>
      </c>
      <c r="W12" s="27"/>
      <c r="X12" s="27">
        <v>0</v>
      </c>
    </row>
    <row r="13" spans="1:24" s="24" customFormat="1" ht="49.5" customHeight="1">
      <c r="A13" s="33">
        <v>3</v>
      </c>
      <c r="B13" s="26" t="s">
        <v>50</v>
      </c>
      <c r="C13" s="119">
        <f>C15+C16+C17+C18</f>
        <v>109920.70000000001</v>
      </c>
      <c r="D13" s="119">
        <f>D15+D16+D17+D18</f>
        <v>15095</v>
      </c>
      <c r="E13" s="119">
        <f>E15+E16+E17+E18</f>
        <v>14394.31</v>
      </c>
      <c r="F13" s="27"/>
      <c r="G13" s="27">
        <f>E13*100/D13</f>
        <v>95.35813183173236</v>
      </c>
      <c r="H13" s="32"/>
      <c r="I13" s="119">
        <v>0</v>
      </c>
      <c r="J13" s="119">
        <f>J15+J16+J17+J18</f>
        <v>0</v>
      </c>
      <c r="K13" s="32">
        <v>0</v>
      </c>
      <c r="L13" s="32"/>
      <c r="M13" s="119">
        <f>M15+M16+M17+M18</f>
        <v>1450</v>
      </c>
      <c r="N13" s="119">
        <f>N15+N16+N17+N18</f>
        <v>1450</v>
      </c>
      <c r="O13" s="32"/>
      <c r="P13" s="32">
        <f>N13*100/M13</f>
        <v>100</v>
      </c>
      <c r="Q13" s="242">
        <f>Q15+Q16+Q17+Q18</f>
        <v>13645</v>
      </c>
      <c r="R13" s="242">
        <f>R15+R16+R17+R18</f>
        <v>12944.31</v>
      </c>
      <c r="S13" s="32">
        <f>R13*100/Q13</f>
        <v>94.8648589226823</v>
      </c>
      <c r="T13" s="32"/>
      <c r="U13" s="121">
        <f>U15+U16+U17+U18</f>
        <v>0</v>
      </c>
      <c r="V13" s="121">
        <f>V15+V16+V17+V18</f>
        <v>0</v>
      </c>
      <c r="W13" s="32"/>
      <c r="X13" s="32">
        <v>0</v>
      </c>
    </row>
    <row r="14" spans="1:25" s="24" customFormat="1" ht="15.75" customHeight="1">
      <c r="A14" s="22"/>
      <c r="B14" s="28" t="s">
        <v>29</v>
      </c>
      <c r="C14" s="251"/>
      <c r="D14" s="27"/>
      <c r="E14" s="29"/>
      <c r="F14" s="29"/>
      <c r="G14" s="29"/>
      <c r="H14" s="29"/>
      <c r="I14" s="29"/>
      <c r="J14" s="29"/>
      <c r="K14" s="29"/>
      <c r="L14" s="29"/>
      <c r="M14" s="29"/>
      <c r="N14" s="29"/>
      <c r="O14" s="29"/>
      <c r="P14" s="29"/>
      <c r="Q14" s="29"/>
      <c r="R14" s="29"/>
      <c r="S14" s="29"/>
      <c r="T14" s="29"/>
      <c r="U14" s="29"/>
      <c r="V14" s="29"/>
      <c r="W14" s="29"/>
      <c r="X14" s="30"/>
      <c r="Y14" s="254"/>
    </row>
    <row r="15" spans="1:24" s="24" customFormat="1" ht="54.75" customHeight="1">
      <c r="A15" s="12" t="s">
        <v>212</v>
      </c>
      <c r="B15" s="31" t="s">
        <v>49</v>
      </c>
      <c r="C15" s="243">
        <v>27937.2</v>
      </c>
      <c r="D15" s="18">
        <f aca="true" t="shared" si="0" ref="D15:E21">I15+M15+Q15+U15</f>
        <v>0</v>
      </c>
      <c r="E15" s="18">
        <f t="shared" si="0"/>
        <v>0</v>
      </c>
      <c r="F15" s="259"/>
      <c r="G15" s="18">
        <v>0</v>
      </c>
      <c r="H15" s="18"/>
      <c r="I15" s="18">
        <v>0</v>
      </c>
      <c r="J15" s="18">
        <v>0</v>
      </c>
      <c r="K15" s="18">
        <v>0</v>
      </c>
      <c r="L15" s="18"/>
      <c r="M15" s="18">
        <v>0</v>
      </c>
      <c r="N15" s="18">
        <v>0</v>
      </c>
      <c r="O15" s="18"/>
      <c r="P15" s="18">
        <v>0</v>
      </c>
      <c r="Q15" s="18">
        <v>0</v>
      </c>
      <c r="R15" s="18">
        <v>0</v>
      </c>
      <c r="S15" s="18">
        <v>0</v>
      </c>
      <c r="T15" s="18"/>
      <c r="U15" s="18">
        <v>0</v>
      </c>
      <c r="V15" s="18">
        <v>0</v>
      </c>
      <c r="W15" s="18"/>
      <c r="X15" s="18">
        <v>0</v>
      </c>
    </row>
    <row r="16" spans="1:24" s="24" customFormat="1" ht="51.75" customHeight="1">
      <c r="A16" s="12" t="s">
        <v>213</v>
      </c>
      <c r="B16" s="31" t="s">
        <v>48</v>
      </c>
      <c r="C16" s="243">
        <v>2000</v>
      </c>
      <c r="D16" s="18">
        <f t="shared" si="0"/>
        <v>0</v>
      </c>
      <c r="E16" s="18">
        <f t="shared" si="0"/>
        <v>0</v>
      </c>
      <c r="F16" s="259"/>
      <c r="G16" s="18">
        <v>0</v>
      </c>
      <c r="H16" s="18"/>
      <c r="I16" s="18">
        <v>0</v>
      </c>
      <c r="J16" s="18">
        <v>0</v>
      </c>
      <c r="K16" s="18">
        <v>0</v>
      </c>
      <c r="L16" s="18"/>
      <c r="M16" s="18">
        <v>0</v>
      </c>
      <c r="N16" s="18">
        <v>0</v>
      </c>
      <c r="O16" s="18"/>
      <c r="P16" s="18">
        <v>0</v>
      </c>
      <c r="Q16" s="18">
        <v>0</v>
      </c>
      <c r="R16" s="18">
        <v>0</v>
      </c>
      <c r="S16" s="18">
        <v>0</v>
      </c>
      <c r="T16" s="18"/>
      <c r="U16" s="18">
        <v>0</v>
      </c>
      <c r="V16" s="18">
        <v>0</v>
      </c>
      <c r="W16" s="18"/>
      <c r="X16" s="18">
        <v>0</v>
      </c>
    </row>
    <row r="17" spans="1:24" s="24" customFormat="1" ht="30" customHeight="1">
      <c r="A17" s="12" t="s">
        <v>214</v>
      </c>
      <c r="B17" s="31" t="s">
        <v>47</v>
      </c>
      <c r="C17" s="243">
        <v>31907.6</v>
      </c>
      <c r="D17" s="18">
        <f t="shared" si="0"/>
        <v>1495</v>
      </c>
      <c r="E17" s="18">
        <f t="shared" si="0"/>
        <v>1494.99</v>
      </c>
      <c r="F17" s="259"/>
      <c r="G17" s="18">
        <f>E17*100/D17</f>
        <v>99.99933110367893</v>
      </c>
      <c r="H17" s="18"/>
      <c r="I17" s="18">
        <v>0</v>
      </c>
      <c r="J17" s="18">
        <v>0</v>
      </c>
      <c r="K17" s="18">
        <v>0</v>
      </c>
      <c r="L17" s="18"/>
      <c r="M17" s="18">
        <v>1450</v>
      </c>
      <c r="N17" s="18">
        <v>1450</v>
      </c>
      <c r="O17" s="18"/>
      <c r="P17" s="18">
        <f>N17*100/M17</f>
        <v>100</v>
      </c>
      <c r="Q17" s="18">
        <v>45</v>
      </c>
      <c r="R17" s="18">
        <v>44.99</v>
      </c>
      <c r="S17" s="18">
        <f>R17*100/Q17</f>
        <v>99.97777777777777</v>
      </c>
      <c r="T17" s="18"/>
      <c r="U17" s="18">
        <v>0</v>
      </c>
      <c r="V17" s="18">
        <v>0</v>
      </c>
      <c r="W17" s="18"/>
      <c r="X17" s="18">
        <v>0</v>
      </c>
    </row>
    <row r="18" spans="1:24" s="24" customFormat="1" ht="57" customHeight="1">
      <c r="A18" s="12" t="s">
        <v>215</v>
      </c>
      <c r="B18" s="31" t="s">
        <v>216</v>
      </c>
      <c r="C18" s="243">
        <v>48075.9</v>
      </c>
      <c r="D18" s="18">
        <f t="shared" si="0"/>
        <v>13600</v>
      </c>
      <c r="E18" s="18">
        <f t="shared" si="0"/>
        <v>12899.32</v>
      </c>
      <c r="F18" s="259"/>
      <c r="G18" s="18">
        <f>E18*100/D18</f>
        <v>94.84794117647058</v>
      </c>
      <c r="H18" s="18"/>
      <c r="I18" s="18">
        <v>0</v>
      </c>
      <c r="J18" s="18">
        <v>0</v>
      </c>
      <c r="K18" s="18">
        <v>0</v>
      </c>
      <c r="L18" s="18"/>
      <c r="M18" s="18">
        <v>0</v>
      </c>
      <c r="N18" s="18">
        <v>0</v>
      </c>
      <c r="O18" s="18"/>
      <c r="P18" s="18">
        <v>0</v>
      </c>
      <c r="Q18" s="18">
        <v>13600</v>
      </c>
      <c r="R18" s="18">
        <v>12899.32</v>
      </c>
      <c r="S18" s="18">
        <f>R18*100/Q18</f>
        <v>94.84794117647058</v>
      </c>
      <c r="T18" s="18"/>
      <c r="U18" s="18">
        <v>0</v>
      </c>
      <c r="V18" s="18">
        <v>0</v>
      </c>
      <c r="W18" s="18"/>
      <c r="X18" s="18">
        <v>0</v>
      </c>
    </row>
    <row r="19" spans="1:24" s="24" customFormat="1" ht="33.75" customHeight="1">
      <c r="A19" s="25">
        <v>4</v>
      </c>
      <c r="B19" s="34" t="s">
        <v>46</v>
      </c>
      <c r="C19" s="119">
        <v>1134.6</v>
      </c>
      <c r="D19" s="27">
        <f t="shared" si="0"/>
        <v>0</v>
      </c>
      <c r="E19" s="27">
        <f t="shared" si="0"/>
        <v>0</v>
      </c>
      <c r="F19" s="258"/>
      <c r="G19" s="27">
        <v>0</v>
      </c>
      <c r="H19" s="27"/>
      <c r="I19" s="27">
        <v>0</v>
      </c>
      <c r="J19" s="27">
        <v>0</v>
      </c>
      <c r="K19" s="27">
        <v>0</v>
      </c>
      <c r="L19" s="27"/>
      <c r="M19" s="27">
        <v>0</v>
      </c>
      <c r="N19" s="27">
        <v>0</v>
      </c>
      <c r="O19" s="27"/>
      <c r="P19" s="27">
        <v>0</v>
      </c>
      <c r="Q19" s="27">
        <v>0</v>
      </c>
      <c r="R19" s="27">
        <v>0</v>
      </c>
      <c r="S19" s="27">
        <v>0</v>
      </c>
      <c r="T19" s="18"/>
      <c r="U19" s="18">
        <v>0</v>
      </c>
      <c r="V19" s="18">
        <v>0</v>
      </c>
      <c r="W19" s="18"/>
      <c r="X19" s="18">
        <v>0</v>
      </c>
    </row>
    <row r="20" spans="1:24" s="24" customFormat="1" ht="36" customHeight="1">
      <c r="A20" s="25">
        <v>5</v>
      </c>
      <c r="B20" s="34" t="s">
        <v>45</v>
      </c>
      <c r="C20" s="119">
        <v>90528.4</v>
      </c>
      <c r="D20" s="27">
        <f t="shared" si="0"/>
        <v>18641.81</v>
      </c>
      <c r="E20" s="27">
        <f t="shared" si="0"/>
        <v>18199.46</v>
      </c>
      <c r="F20" s="258"/>
      <c r="G20" s="27">
        <f>E20*100/D20</f>
        <v>97.62710809733603</v>
      </c>
      <c r="H20" s="27"/>
      <c r="I20" s="27">
        <v>0</v>
      </c>
      <c r="J20" s="27">
        <v>0</v>
      </c>
      <c r="K20" s="27">
        <v>0</v>
      </c>
      <c r="L20" s="27"/>
      <c r="M20" s="27">
        <v>0</v>
      </c>
      <c r="N20" s="27">
        <v>0</v>
      </c>
      <c r="O20" s="27"/>
      <c r="P20" s="27">
        <v>0</v>
      </c>
      <c r="Q20" s="27">
        <v>18641.81</v>
      </c>
      <c r="R20" s="27">
        <v>18199.46</v>
      </c>
      <c r="S20" s="27">
        <f>R20*100/Q20</f>
        <v>97.62710809733603</v>
      </c>
      <c r="T20" s="18"/>
      <c r="U20" s="18">
        <v>0</v>
      </c>
      <c r="V20" s="18">
        <v>0</v>
      </c>
      <c r="W20" s="18"/>
      <c r="X20" s="18">
        <v>0</v>
      </c>
    </row>
    <row r="21" spans="1:24" s="24" customFormat="1" ht="23.25" customHeight="1">
      <c r="A21" s="25">
        <v>6</v>
      </c>
      <c r="B21" s="34" t="s">
        <v>44</v>
      </c>
      <c r="C21" s="119">
        <v>136140.7</v>
      </c>
      <c r="D21" s="27">
        <f t="shared" si="0"/>
        <v>27014.49</v>
      </c>
      <c r="E21" s="27">
        <f t="shared" si="0"/>
        <v>21643.7</v>
      </c>
      <c r="F21" s="258"/>
      <c r="G21" s="27">
        <f>E21*100/D21</f>
        <v>80.11885473314506</v>
      </c>
      <c r="H21" s="27"/>
      <c r="I21" s="27">
        <v>0</v>
      </c>
      <c r="J21" s="27">
        <v>0</v>
      </c>
      <c r="K21" s="27">
        <v>0</v>
      </c>
      <c r="L21" s="27"/>
      <c r="M21" s="27">
        <v>0</v>
      </c>
      <c r="N21" s="27">
        <v>0</v>
      </c>
      <c r="O21" s="27"/>
      <c r="P21" s="27">
        <v>0</v>
      </c>
      <c r="Q21" s="27">
        <v>27014.49</v>
      </c>
      <c r="R21" s="27">
        <v>21643.7</v>
      </c>
      <c r="S21" s="27">
        <f>R21*100/Q21</f>
        <v>80.11885473314506</v>
      </c>
      <c r="T21" s="18"/>
      <c r="U21" s="18">
        <v>0</v>
      </c>
      <c r="V21" s="18">
        <v>0</v>
      </c>
      <c r="W21" s="18"/>
      <c r="X21" s="18">
        <v>0</v>
      </c>
    </row>
    <row r="22" spans="1:24" s="24" customFormat="1" ht="20.25" customHeight="1">
      <c r="A22" s="25">
        <v>7</v>
      </c>
      <c r="B22" s="34" t="s">
        <v>43</v>
      </c>
      <c r="C22" s="119">
        <f>C24+C25</f>
        <v>6105</v>
      </c>
      <c r="D22" s="119">
        <f>D24+D25</f>
        <v>1501</v>
      </c>
      <c r="E22" s="119">
        <f>E24+E25</f>
        <v>1481.8</v>
      </c>
      <c r="F22" s="258"/>
      <c r="G22" s="27">
        <f>E22*100/D22</f>
        <v>98.72085276482345</v>
      </c>
      <c r="H22" s="255"/>
      <c r="I22" s="119">
        <f>I24+I25</f>
        <v>0</v>
      </c>
      <c r="J22" s="119">
        <f>J24+J25</f>
        <v>0</v>
      </c>
      <c r="K22" s="32">
        <v>0</v>
      </c>
      <c r="L22" s="255"/>
      <c r="M22" s="119">
        <f>M24+M25</f>
        <v>0</v>
      </c>
      <c r="N22" s="119">
        <f>N24+N25</f>
        <v>0</v>
      </c>
      <c r="O22" s="32"/>
      <c r="P22" s="32">
        <v>0</v>
      </c>
      <c r="Q22" s="119">
        <f>Q24+Q25</f>
        <v>1501</v>
      </c>
      <c r="R22" s="119">
        <f>R24+R25</f>
        <v>1481.8</v>
      </c>
      <c r="S22" s="255">
        <f>R22*100/Q22</f>
        <v>98.72085276482345</v>
      </c>
      <c r="T22" s="255"/>
      <c r="U22" s="119">
        <v>0</v>
      </c>
      <c r="V22" s="119">
        <f>V24+V25</f>
        <v>0</v>
      </c>
      <c r="W22" s="255"/>
      <c r="X22" s="255">
        <v>0</v>
      </c>
    </row>
    <row r="23" spans="1:24" s="24" customFormat="1" ht="12" customHeight="1">
      <c r="A23" s="22"/>
      <c r="B23" s="28" t="s">
        <v>29</v>
      </c>
      <c r="C23" s="243"/>
      <c r="D23" s="256"/>
      <c r="E23" s="118"/>
      <c r="F23" s="255"/>
      <c r="G23" s="118"/>
      <c r="H23" s="256"/>
      <c r="I23" s="256"/>
      <c r="J23" s="256"/>
      <c r="K23" s="118"/>
      <c r="L23" s="256"/>
      <c r="M23" s="256"/>
      <c r="N23" s="256"/>
      <c r="O23" s="118"/>
      <c r="P23" s="118"/>
      <c r="Q23" s="118"/>
      <c r="R23" s="118"/>
      <c r="S23" s="256"/>
      <c r="T23" s="256"/>
      <c r="U23" s="256"/>
      <c r="V23" s="118"/>
      <c r="W23" s="256"/>
      <c r="X23" s="256"/>
    </row>
    <row r="24" spans="1:24" s="24" customFormat="1" ht="51" customHeight="1">
      <c r="A24" s="12" t="s">
        <v>65</v>
      </c>
      <c r="B24" s="31" t="s">
        <v>41</v>
      </c>
      <c r="C24" s="243">
        <v>0</v>
      </c>
      <c r="D24" s="18">
        <v>0</v>
      </c>
      <c r="E24" s="18">
        <f>J24+N24+R24+V24</f>
        <v>0</v>
      </c>
      <c r="F24" s="18"/>
      <c r="G24" s="18">
        <v>0</v>
      </c>
      <c r="H24" s="27"/>
      <c r="I24" s="18">
        <v>0</v>
      </c>
      <c r="J24" s="18">
        <v>0</v>
      </c>
      <c r="K24" s="18">
        <v>0</v>
      </c>
      <c r="L24" s="18"/>
      <c r="M24" s="18">
        <v>0</v>
      </c>
      <c r="N24" s="18">
        <v>0</v>
      </c>
      <c r="O24" s="18"/>
      <c r="P24" s="18">
        <v>0</v>
      </c>
      <c r="Q24" s="18">
        <v>0</v>
      </c>
      <c r="R24" s="18">
        <v>0</v>
      </c>
      <c r="S24" s="18">
        <v>0</v>
      </c>
      <c r="T24" s="18"/>
      <c r="U24" s="18">
        <v>0</v>
      </c>
      <c r="V24" s="18">
        <v>0</v>
      </c>
      <c r="W24" s="18"/>
      <c r="X24" s="18">
        <v>0</v>
      </c>
    </row>
    <row r="25" spans="1:24" s="24" customFormat="1" ht="31.5" customHeight="1">
      <c r="A25" s="12" t="s">
        <v>66</v>
      </c>
      <c r="B25" s="31" t="s">
        <v>42</v>
      </c>
      <c r="C25" s="243">
        <v>6105</v>
      </c>
      <c r="D25" s="18">
        <f>Q25</f>
        <v>1501</v>
      </c>
      <c r="E25" s="18">
        <f>J25+N25+R25+V25</f>
        <v>1481.8</v>
      </c>
      <c r="F25" s="18"/>
      <c r="G25" s="18">
        <v>0</v>
      </c>
      <c r="H25" s="27"/>
      <c r="I25" s="18">
        <v>0</v>
      </c>
      <c r="J25" s="18">
        <v>0</v>
      </c>
      <c r="K25" s="18">
        <v>0</v>
      </c>
      <c r="L25" s="18"/>
      <c r="M25" s="18">
        <v>0</v>
      </c>
      <c r="N25" s="18">
        <v>0</v>
      </c>
      <c r="O25" s="18"/>
      <c r="P25" s="18">
        <v>0</v>
      </c>
      <c r="Q25" s="18">
        <v>1501</v>
      </c>
      <c r="R25" s="18">
        <v>1481.8</v>
      </c>
      <c r="S25" s="18">
        <f>R25*100/Q25</f>
        <v>98.72085276482345</v>
      </c>
      <c r="T25" s="18"/>
      <c r="U25" s="18">
        <v>0</v>
      </c>
      <c r="V25" s="18">
        <v>0</v>
      </c>
      <c r="W25" s="18"/>
      <c r="X25" s="18">
        <v>0</v>
      </c>
    </row>
    <row r="26" spans="1:24" s="24" customFormat="1" ht="50.25" customHeight="1">
      <c r="A26" s="25">
        <v>8</v>
      </c>
      <c r="B26" s="34" t="s">
        <v>116</v>
      </c>
      <c r="C26" s="119">
        <v>2066.9</v>
      </c>
      <c r="D26" s="27">
        <f>I26+M26+Q26+U26</f>
        <v>383.45</v>
      </c>
      <c r="E26" s="27">
        <f>J26+N26+R26+V26</f>
        <v>382</v>
      </c>
      <c r="F26" s="257"/>
      <c r="G26" s="27">
        <f>E26*100/D26</f>
        <v>99.6218542182814</v>
      </c>
      <c r="H26" s="27"/>
      <c r="I26" s="27">
        <v>0</v>
      </c>
      <c r="J26" s="27">
        <v>0</v>
      </c>
      <c r="K26" s="27">
        <v>0</v>
      </c>
      <c r="L26" s="257"/>
      <c r="M26" s="27">
        <v>0</v>
      </c>
      <c r="N26" s="27">
        <v>0</v>
      </c>
      <c r="O26" s="257"/>
      <c r="P26" s="27">
        <v>0</v>
      </c>
      <c r="Q26" s="27">
        <v>383.45</v>
      </c>
      <c r="R26" s="27">
        <v>382</v>
      </c>
      <c r="S26" s="27">
        <f>R26*100/Q26</f>
        <v>99.6218542182814</v>
      </c>
      <c r="T26" s="252"/>
      <c r="U26" s="18">
        <v>0</v>
      </c>
      <c r="V26" s="18">
        <v>0</v>
      </c>
      <c r="W26" s="18"/>
      <c r="X26" s="18">
        <v>0</v>
      </c>
    </row>
    <row r="27" spans="1:24" s="24" customFormat="1" ht="36.75" customHeight="1">
      <c r="A27" s="25">
        <v>9</v>
      </c>
      <c r="B27" s="34" t="s">
        <v>117</v>
      </c>
      <c r="C27" s="119">
        <v>92973</v>
      </c>
      <c r="D27" s="27">
        <f>I27+M27+Q27+U27</f>
        <v>20962.8</v>
      </c>
      <c r="E27" s="27">
        <f>J27+N27+R27+V27</f>
        <v>16692.74</v>
      </c>
      <c r="F27" s="257"/>
      <c r="G27" s="27">
        <f>E27*100/D27</f>
        <v>79.63029747934438</v>
      </c>
      <c r="H27" s="27"/>
      <c r="I27" s="27">
        <v>0</v>
      </c>
      <c r="J27" s="27">
        <v>0</v>
      </c>
      <c r="K27" s="27">
        <v>0</v>
      </c>
      <c r="L27" s="257"/>
      <c r="M27" s="27">
        <v>0</v>
      </c>
      <c r="N27" s="27">
        <v>0</v>
      </c>
      <c r="O27" s="257"/>
      <c r="P27" s="27">
        <v>0</v>
      </c>
      <c r="Q27" s="27">
        <v>20962.8</v>
      </c>
      <c r="R27" s="27">
        <v>16692.74</v>
      </c>
      <c r="S27" s="257">
        <f>R27*100/Q27</f>
        <v>79.63029747934438</v>
      </c>
      <c r="T27" s="252"/>
      <c r="U27" s="18">
        <v>0</v>
      </c>
      <c r="V27" s="18">
        <v>0</v>
      </c>
      <c r="W27" s="18"/>
      <c r="X27" s="18">
        <v>0</v>
      </c>
    </row>
    <row r="28" spans="1:24" s="24" customFormat="1" ht="33.75" customHeight="1">
      <c r="A28" s="25">
        <v>10</v>
      </c>
      <c r="B28" s="34" t="s">
        <v>118</v>
      </c>
      <c r="C28" s="119">
        <v>277549.7</v>
      </c>
      <c r="D28" s="27">
        <f>M28+Q28</f>
        <v>67767.1</v>
      </c>
      <c r="E28" s="27">
        <f>N28+R28</f>
        <v>61596.6</v>
      </c>
      <c r="F28" s="27"/>
      <c r="G28" s="27">
        <f>E28*100/D28</f>
        <v>90.89454912487032</v>
      </c>
      <c r="H28" s="27"/>
      <c r="I28" s="27"/>
      <c r="J28" s="27"/>
      <c r="K28" s="27"/>
      <c r="L28" s="27"/>
      <c r="M28" s="27">
        <v>952.6</v>
      </c>
      <c r="N28" s="27">
        <v>724.2</v>
      </c>
      <c r="O28" s="27"/>
      <c r="P28" s="27">
        <f>N28*100/M28</f>
        <v>76.02351459164392</v>
      </c>
      <c r="Q28" s="27">
        <v>66814.5</v>
      </c>
      <c r="R28" s="27">
        <v>60872.4</v>
      </c>
      <c r="S28" s="27">
        <f>R28*100/Q28</f>
        <v>91.10657117841187</v>
      </c>
      <c r="T28" s="27"/>
      <c r="U28" s="27"/>
      <c r="V28" s="27"/>
      <c r="X28" s="120"/>
    </row>
    <row r="29" spans="1:24" s="250" customFormat="1" ht="13.5">
      <c r="A29" s="245"/>
      <c r="B29" s="246" t="s">
        <v>52</v>
      </c>
      <c r="C29" s="260">
        <f>C11+C12+C13+C19+C20+C21+C22+C26+C27+C28</f>
        <v>723790.6000000001</v>
      </c>
      <c r="D29" s="260">
        <f>D11+D12+D13+D19+D20+D21+D22+D26+D27+D28</f>
        <v>151942.6</v>
      </c>
      <c r="E29" s="260">
        <f>E11+E12+E13+E19+E20+E21+E22+E26+E27+E28</f>
        <v>134689.61000000002</v>
      </c>
      <c r="F29" s="247"/>
      <c r="G29" s="247">
        <f>E29*100/D29</f>
        <v>88.64506070055404</v>
      </c>
      <c r="H29" s="248"/>
      <c r="I29" s="249">
        <f>I11+I12+I13+I19+I20+I21+I22+I26+I27+I28</f>
        <v>0</v>
      </c>
      <c r="J29" s="249">
        <f>J11+J12+J13+J19+J20+J21+J22+J26+J27+J28</f>
        <v>0</v>
      </c>
      <c r="K29" s="247"/>
      <c r="L29" s="247" t="e">
        <f>J29*100/I29</f>
        <v>#DIV/0!</v>
      </c>
      <c r="M29" s="249">
        <f>M11+M12+M13+M19+M20+M21+M22+M26+M27+M28</f>
        <v>2402.6</v>
      </c>
      <c r="N29" s="260">
        <f>N11+N12+N13+N19+N20+N21+N22+N26+N27+N28</f>
        <v>2174.2</v>
      </c>
      <c r="O29" s="247"/>
      <c r="P29" s="247">
        <f>N29*100/M29</f>
        <v>90.49363189877631</v>
      </c>
      <c r="Q29" s="249">
        <f>Q11+Q12+Q13+Q19+Q20+Q21+Q22+Q26+Q27+Q28</f>
        <v>149540</v>
      </c>
      <c r="R29" s="249">
        <f>R11+R12+R13+R19+R20+R21+R22+R26+R27+R28</f>
        <v>132515.41</v>
      </c>
      <c r="S29" s="247">
        <f>R29*100/Q29</f>
        <v>88.61536043867862</v>
      </c>
      <c r="T29" s="247">
        <f>R29*100/Q29</f>
        <v>88.61536043867862</v>
      </c>
      <c r="U29" s="249">
        <f>U11+U12+U13+U19+U20+U21+U22+U26+U27+U28</f>
        <v>0</v>
      </c>
      <c r="V29" s="249">
        <f>V11+V12+V13+V19+V20+V21+V22+V26+V27+V28</f>
        <v>0</v>
      </c>
      <c r="W29" s="247"/>
      <c r="X29" s="247">
        <v>0</v>
      </c>
    </row>
    <row r="32" ht="12.75">
      <c r="B32" s="7" t="s">
        <v>67</v>
      </c>
    </row>
  </sheetData>
  <sheetProtection/>
  <mergeCells count="17">
    <mergeCell ref="A2:X2"/>
    <mergeCell ref="A3:X3"/>
    <mergeCell ref="A4:X4"/>
    <mergeCell ref="M5:N5"/>
    <mergeCell ref="U5:X5"/>
    <mergeCell ref="A6:A9"/>
    <mergeCell ref="B6:B9"/>
    <mergeCell ref="C6:X6"/>
    <mergeCell ref="C7:G7"/>
    <mergeCell ref="I7:X7"/>
    <mergeCell ref="M8:P8"/>
    <mergeCell ref="Q8:S8"/>
    <mergeCell ref="U8:X8"/>
    <mergeCell ref="D8:D9"/>
    <mergeCell ref="E8:G8"/>
    <mergeCell ref="C8:C9"/>
    <mergeCell ref="I8:K8"/>
  </mergeCells>
  <printOptions/>
  <pageMargins left="0.1968503937007874" right="0.15748031496062992" top="0.2755905511811024" bottom="0.15748031496062992" header="0.11811023622047245" footer="0.15748031496062992"/>
  <pageSetup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dimension ref="A1:Y35"/>
  <sheetViews>
    <sheetView zoomScalePageLayoutView="0" workbookViewId="0" topLeftCell="A1">
      <selection activeCell="A6" sqref="A1:IV16384"/>
    </sheetView>
  </sheetViews>
  <sheetFormatPr defaultColWidth="9.140625" defaultRowHeight="12.75"/>
  <cols>
    <col min="1" max="1" width="4.421875" style="7" customWidth="1"/>
    <col min="2" max="2" width="29.7109375" style="7" customWidth="1"/>
    <col min="3" max="3" width="12.421875" style="113" customWidth="1"/>
    <col min="4" max="4" width="11.57421875" style="7" customWidth="1"/>
    <col min="5" max="5" width="11.140625" style="7" customWidth="1"/>
    <col min="6" max="6" width="6.421875" style="7" hidden="1" customWidth="1"/>
    <col min="7" max="7" width="8.57421875" style="7" customWidth="1"/>
    <col min="8" max="8" width="11.8515625" style="7" hidden="1" customWidth="1"/>
    <col min="9" max="9" width="9.7109375" style="7" hidden="1" customWidth="1"/>
    <col min="10" max="10" width="9.421875" style="7" hidden="1" customWidth="1"/>
    <col min="11" max="11" width="5.57421875" style="7" hidden="1" customWidth="1"/>
    <col min="12" max="12" width="10.28125" style="7" hidden="1" customWidth="1"/>
    <col min="13" max="13" width="11.28125" style="7" customWidth="1"/>
    <col min="14" max="14" width="10.00390625" style="7" customWidth="1"/>
    <col min="15" max="15" width="12.7109375" style="7" hidden="1" customWidth="1"/>
    <col min="16" max="16" width="5.57421875" style="7" customWidth="1"/>
    <col min="17" max="17" width="9.7109375" style="7" customWidth="1"/>
    <col min="18" max="18" width="8.8515625" style="7" customWidth="1"/>
    <col min="19" max="19" width="5.28125" style="7" customWidth="1"/>
    <col min="20" max="20" width="4.7109375" style="7" hidden="1" customWidth="1"/>
    <col min="21" max="22" width="9.00390625" style="7" hidden="1" customWidth="1"/>
    <col min="23" max="23" width="1.28515625" style="7" hidden="1" customWidth="1"/>
    <col min="24" max="24" width="5.7109375" style="7" hidden="1" customWidth="1"/>
    <col min="25" max="16384" width="9.140625" style="7" customWidth="1"/>
  </cols>
  <sheetData>
    <row r="1" spans="7:24" ht="13.5">
      <c r="G1" s="8"/>
      <c r="U1" s="9"/>
      <c r="V1" s="9"/>
      <c r="W1" s="9"/>
      <c r="X1" s="9"/>
    </row>
    <row r="2" spans="1:24" ht="12.75" customHeight="1">
      <c r="A2" s="478" t="s">
        <v>27</v>
      </c>
      <c r="B2" s="478"/>
      <c r="C2" s="478"/>
      <c r="D2" s="478"/>
      <c r="E2" s="478"/>
      <c r="F2" s="478"/>
      <c r="G2" s="478"/>
      <c r="H2" s="478"/>
      <c r="I2" s="478"/>
      <c r="J2" s="478"/>
      <c r="K2" s="478"/>
      <c r="L2" s="478"/>
      <c r="M2" s="478"/>
      <c r="N2" s="478"/>
      <c r="O2" s="478"/>
      <c r="P2" s="478"/>
      <c r="Q2" s="478"/>
      <c r="R2" s="478"/>
      <c r="S2" s="478"/>
      <c r="T2" s="478"/>
      <c r="U2" s="478"/>
      <c r="V2" s="478"/>
      <c r="W2" s="478"/>
      <c r="X2" s="478"/>
    </row>
    <row r="3" spans="1:24" ht="12.75" customHeight="1">
      <c r="A3" s="478" t="s">
        <v>28</v>
      </c>
      <c r="B3" s="478"/>
      <c r="C3" s="478"/>
      <c r="D3" s="478"/>
      <c r="E3" s="478"/>
      <c r="F3" s="478"/>
      <c r="G3" s="478"/>
      <c r="H3" s="478"/>
      <c r="I3" s="478"/>
      <c r="J3" s="478"/>
      <c r="K3" s="478"/>
      <c r="L3" s="478"/>
      <c r="M3" s="478"/>
      <c r="N3" s="478"/>
      <c r="O3" s="478"/>
      <c r="P3" s="478"/>
      <c r="Q3" s="478"/>
      <c r="R3" s="478"/>
      <c r="S3" s="478"/>
      <c r="T3" s="478"/>
      <c r="U3" s="478"/>
      <c r="V3" s="478"/>
      <c r="W3" s="478"/>
      <c r="X3" s="478"/>
    </row>
    <row r="4" spans="1:24" ht="15" customHeight="1">
      <c r="A4" s="478" t="s">
        <v>252</v>
      </c>
      <c r="B4" s="478"/>
      <c r="C4" s="478"/>
      <c r="D4" s="478"/>
      <c r="E4" s="478"/>
      <c r="F4" s="478"/>
      <c r="G4" s="478"/>
      <c r="H4" s="478"/>
      <c r="I4" s="478"/>
      <c r="J4" s="478"/>
      <c r="K4" s="478"/>
      <c r="L4" s="478"/>
      <c r="M4" s="478"/>
      <c r="N4" s="478"/>
      <c r="O4" s="478"/>
      <c r="P4" s="478"/>
      <c r="Q4" s="478"/>
      <c r="R4" s="478"/>
      <c r="S4" s="478"/>
      <c r="T4" s="478"/>
      <c r="U4" s="478"/>
      <c r="V4" s="478"/>
      <c r="W4" s="478"/>
      <c r="X4" s="478"/>
    </row>
    <row r="5" spans="13:25" ht="12.75">
      <c r="M5" s="479"/>
      <c r="N5" s="479"/>
      <c r="U5" s="480"/>
      <c r="V5" s="480"/>
      <c r="W5" s="480"/>
      <c r="X5" s="480"/>
      <c r="Y5" s="10"/>
    </row>
    <row r="6" spans="1:25" s="11" customFormat="1" ht="16.5" customHeight="1">
      <c r="A6" s="460" t="s">
        <v>13</v>
      </c>
      <c r="B6" s="463" t="s">
        <v>276</v>
      </c>
      <c r="C6" s="464" t="s">
        <v>125</v>
      </c>
      <c r="D6" s="465"/>
      <c r="E6" s="465"/>
      <c r="F6" s="465"/>
      <c r="G6" s="465"/>
      <c r="H6" s="465"/>
      <c r="I6" s="465"/>
      <c r="J6" s="465"/>
      <c r="K6" s="465"/>
      <c r="L6" s="465"/>
      <c r="M6" s="465"/>
      <c r="N6" s="465"/>
      <c r="O6" s="465"/>
      <c r="P6" s="465"/>
      <c r="Q6" s="465"/>
      <c r="R6" s="465"/>
      <c r="S6" s="465"/>
      <c r="T6" s="465"/>
      <c r="U6" s="465"/>
      <c r="V6" s="465"/>
      <c r="W6" s="465"/>
      <c r="X6" s="466"/>
      <c r="Y6" s="253"/>
    </row>
    <row r="7" spans="1:25" s="11" customFormat="1" ht="20.25" customHeight="1">
      <c r="A7" s="461"/>
      <c r="B7" s="463"/>
      <c r="C7" s="467" t="s">
        <v>19</v>
      </c>
      <c r="D7" s="467"/>
      <c r="E7" s="467"/>
      <c r="F7" s="467"/>
      <c r="G7" s="467"/>
      <c r="H7" s="115"/>
      <c r="I7" s="468" t="s">
        <v>275</v>
      </c>
      <c r="J7" s="469"/>
      <c r="K7" s="469"/>
      <c r="L7" s="469"/>
      <c r="M7" s="469"/>
      <c r="N7" s="469"/>
      <c r="O7" s="469"/>
      <c r="P7" s="469"/>
      <c r="Q7" s="469"/>
      <c r="R7" s="469"/>
      <c r="S7" s="469"/>
      <c r="T7" s="469"/>
      <c r="U7" s="469"/>
      <c r="V7" s="469"/>
      <c r="W7" s="469"/>
      <c r="X7" s="470"/>
      <c r="Y7" s="253"/>
    </row>
    <row r="8" spans="1:24" s="11" customFormat="1" ht="15.75" customHeight="1">
      <c r="A8" s="461"/>
      <c r="B8" s="463"/>
      <c r="C8" s="453" t="s">
        <v>119</v>
      </c>
      <c r="D8" s="471" t="s">
        <v>253</v>
      </c>
      <c r="E8" s="472" t="s">
        <v>63</v>
      </c>
      <c r="F8" s="473"/>
      <c r="G8" s="474"/>
      <c r="H8" s="117"/>
      <c r="I8" s="475" t="s">
        <v>16</v>
      </c>
      <c r="J8" s="476"/>
      <c r="K8" s="477"/>
      <c r="L8" s="35"/>
      <c r="M8" s="455" t="s">
        <v>23</v>
      </c>
      <c r="N8" s="456"/>
      <c r="O8" s="456"/>
      <c r="P8" s="457"/>
      <c r="Q8" s="455" t="s">
        <v>30</v>
      </c>
      <c r="R8" s="456"/>
      <c r="S8" s="457"/>
      <c r="T8" s="36"/>
      <c r="U8" s="456" t="s">
        <v>17</v>
      </c>
      <c r="V8" s="456"/>
      <c r="W8" s="456"/>
      <c r="X8" s="457"/>
    </row>
    <row r="9" spans="1:24" s="11" customFormat="1" ht="67.5" customHeight="1">
      <c r="A9" s="462"/>
      <c r="B9" s="463"/>
      <c r="C9" s="454"/>
      <c r="D9" s="471"/>
      <c r="E9" s="37" t="s">
        <v>249</v>
      </c>
      <c r="F9" s="13" t="s">
        <v>24</v>
      </c>
      <c r="G9" s="116" t="s">
        <v>250</v>
      </c>
      <c r="H9" s="14" t="s">
        <v>25</v>
      </c>
      <c r="I9" s="15" t="s">
        <v>123</v>
      </c>
      <c r="J9" s="16" t="s">
        <v>21</v>
      </c>
      <c r="K9" s="17" t="s">
        <v>22</v>
      </c>
      <c r="L9" s="13" t="s">
        <v>24</v>
      </c>
      <c r="M9" s="15" t="s">
        <v>251</v>
      </c>
      <c r="N9" s="16" t="s">
        <v>21</v>
      </c>
      <c r="O9" s="17" t="s">
        <v>25</v>
      </c>
      <c r="P9" s="17" t="s">
        <v>22</v>
      </c>
      <c r="Q9" s="15" t="s">
        <v>251</v>
      </c>
      <c r="R9" s="16" t="s">
        <v>21</v>
      </c>
      <c r="S9" s="17" t="s">
        <v>22</v>
      </c>
      <c r="T9" s="13" t="s">
        <v>24</v>
      </c>
      <c r="U9" s="15" t="s">
        <v>123</v>
      </c>
      <c r="V9" s="16" t="s">
        <v>21</v>
      </c>
      <c r="W9" s="13" t="s">
        <v>26</v>
      </c>
      <c r="X9" s="17" t="s">
        <v>22</v>
      </c>
    </row>
    <row r="10" spans="1:24" s="24" customFormat="1" ht="14.25" customHeight="1">
      <c r="A10" s="22">
        <v>1</v>
      </c>
      <c r="B10" s="22">
        <v>2</v>
      </c>
      <c r="C10" s="23">
        <v>3</v>
      </c>
      <c r="D10" s="23">
        <v>4</v>
      </c>
      <c r="E10" s="23">
        <v>5</v>
      </c>
      <c r="F10" s="22">
        <v>4</v>
      </c>
      <c r="G10" s="23">
        <v>6</v>
      </c>
      <c r="H10" s="23">
        <v>6</v>
      </c>
      <c r="I10" s="23">
        <v>8</v>
      </c>
      <c r="J10" s="22">
        <v>9</v>
      </c>
      <c r="K10" s="23">
        <v>10</v>
      </c>
      <c r="L10" s="23">
        <v>9</v>
      </c>
      <c r="M10" s="23">
        <v>7</v>
      </c>
      <c r="N10" s="22">
        <v>8</v>
      </c>
      <c r="O10" s="22">
        <v>11</v>
      </c>
      <c r="P10" s="22">
        <v>9</v>
      </c>
      <c r="Q10" s="22">
        <v>10</v>
      </c>
      <c r="R10" s="23">
        <v>11</v>
      </c>
      <c r="S10" s="23">
        <v>12</v>
      </c>
      <c r="T10" s="23">
        <v>15</v>
      </c>
      <c r="U10" s="22">
        <v>17</v>
      </c>
      <c r="V10" s="23">
        <v>18</v>
      </c>
      <c r="W10" s="23">
        <v>17</v>
      </c>
      <c r="X10" s="23">
        <v>19</v>
      </c>
    </row>
    <row r="11" spans="1:24" s="24" customFormat="1" ht="21" customHeight="1">
      <c r="A11" s="25">
        <v>1</v>
      </c>
      <c r="B11" s="26" t="s">
        <v>51</v>
      </c>
      <c r="C11" s="244">
        <v>3061.4</v>
      </c>
      <c r="D11" s="27">
        <f>I11+M11+Q11+U11</f>
        <v>631.7</v>
      </c>
      <c r="E11" s="27">
        <f>J11+N11+R11+V11</f>
        <v>404.85</v>
      </c>
      <c r="F11" s="258"/>
      <c r="G11" s="27">
        <f>E11*100/D11</f>
        <v>64.08896628146272</v>
      </c>
      <c r="H11" s="27"/>
      <c r="I11" s="27">
        <v>0</v>
      </c>
      <c r="J11" s="27">
        <v>0</v>
      </c>
      <c r="K11" s="27">
        <v>0</v>
      </c>
      <c r="L11" s="27"/>
      <c r="M11" s="27">
        <v>0</v>
      </c>
      <c r="N11" s="27">
        <v>0</v>
      </c>
      <c r="O11" s="27"/>
      <c r="P11" s="27">
        <v>0</v>
      </c>
      <c r="Q11" s="27">
        <v>631.7</v>
      </c>
      <c r="R11" s="27">
        <v>404.85</v>
      </c>
      <c r="S11" s="27">
        <f>R11*100/Q11</f>
        <v>64.08896628146272</v>
      </c>
      <c r="T11" s="27"/>
      <c r="U11" s="27">
        <v>0</v>
      </c>
      <c r="V11" s="27">
        <v>0</v>
      </c>
      <c r="W11" s="27"/>
      <c r="X11" s="27">
        <v>0</v>
      </c>
    </row>
    <row r="12" spans="1:24" s="24" customFormat="1" ht="30.75" customHeight="1">
      <c r="A12" s="25">
        <v>2</v>
      </c>
      <c r="B12" s="26" t="s">
        <v>247</v>
      </c>
      <c r="C12" s="244">
        <v>3910.2</v>
      </c>
      <c r="D12" s="27">
        <f>I12+M12+Q12+U12</f>
        <v>471.4</v>
      </c>
      <c r="E12" s="27">
        <f>J12+N12+R12+V12</f>
        <v>462.7</v>
      </c>
      <c r="F12" s="258"/>
      <c r="G12" s="27">
        <f>E12*100/D12</f>
        <v>98.15443360203649</v>
      </c>
      <c r="H12" s="27"/>
      <c r="I12" s="27">
        <v>0</v>
      </c>
      <c r="J12" s="27">
        <v>0</v>
      </c>
      <c r="K12" s="27">
        <v>0</v>
      </c>
      <c r="L12" s="27"/>
      <c r="M12" s="27">
        <v>0</v>
      </c>
      <c r="N12" s="27">
        <v>0</v>
      </c>
      <c r="O12" s="27"/>
      <c r="P12" s="27">
        <v>0</v>
      </c>
      <c r="Q12" s="27">
        <v>471.4</v>
      </c>
      <c r="R12" s="27">
        <v>462.7</v>
      </c>
      <c r="S12" s="27">
        <f>R12*100/Q12</f>
        <v>98.15443360203649</v>
      </c>
      <c r="T12" s="27"/>
      <c r="U12" s="27">
        <v>0</v>
      </c>
      <c r="V12" s="27">
        <v>0</v>
      </c>
      <c r="W12" s="27"/>
      <c r="X12" s="27">
        <v>0</v>
      </c>
    </row>
    <row r="13" spans="1:24" s="24" customFormat="1" ht="49.5" customHeight="1">
      <c r="A13" s="33">
        <v>3</v>
      </c>
      <c r="B13" s="26" t="s">
        <v>50</v>
      </c>
      <c r="C13" s="119">
        <f>C15+C16+C17+C18</f>
        <v>109252.98</v>
      </c>
      <c r="D13" s="119">
        <f>D15+D16+D17+D18</f>
        <v>30763.06</v>
      </c>
      <c r="E13" s="119">
        <f>E15+E16+E17+E18</f>
        <v>30560.879999999997</v>
      </c>
      <c r="F13" s="27"/>
      <c r="G13" s="27">
        <f>E13*100/D13</f>
        <v>99.34278319516977</v>
      </c>
      <c r="H13" s="32"/>
      <c r="I13" s="119">
        <v>0</v>
      </c>
      <c r="J13" s="119">
        <f>J15+J16+J17+J18</f>
        <v>0</v>
      </c>
      <c r="K13" s="32">
        <v>0</v>
      </c>
      <c r="L13" s="32"/>
      <c r="M13" s="119">
        <f>M15+M16+M17+M18</f>
        <v>6321.400000000001</v>
      </c>
      <c r="N13" s="119">
        <f>N15+N16+N17+N18</f>
        <v>6321.400000000001</v>
      </c>
      <c r="O13" s="32"/>
      <c r="P13" s="32">
        <f>N13*100/M13</f>
        <v>99.99999999999999</v>
      </c>
      <c r="Q13" s="242">
        <f>Q15+Q16+Q17+Q18</f>
        <v>24441.66</v>
      </c>
      <c r="R13" s="242">
        <f>R15+R16+R17+R18</f>
        <v>24239.48</v>
      </c>
      <c r="S13" s="32">
        <f>R13*100/Q13</f>
        <v>99.17280577505784</v>
      </c>
      <c r="T13" s="32"/>
      <c r="U13" s="121">
        <f>U15+U16+U17+U18</f>
        <v>0</v>
      </c>
      <c r="V13" s="121">
        <f>V15+V16+V17+V18</f>
        <v>0</v>
      </c>
      <c r="W13" s="32"/>
      <c r="X13" s="32">
        <v>0</v>
      </c>
    </row>
    <row r="14" spans="1:25" s="24" customFormat="1" ht="15.75" customHeight="1">
      <c r="A14" s="22"/>
      <c r="B14" s="28" t="s">
        <v>29</v>
      </c>
      <c r="C14" s="251"/>
      <c r="D14" s="27"/>
      <c r="E14" s="29"/>
      <c r="F14" s="29"/>
      <c r="G14" s="29"/>
      <c r="H14" s="29"/>
      <c r="I14" s="29"/>
      <c r="J14" s="29"/>
      <c r="K14" s="29"/>
      <c r="L14" s="29"/>
      <c r="M14" s="29"/>
      <c r="N14" s="29"/>
      <c r="O14" s="29"/>
      <c r="P14" s="29"/>
      <c r="Q14" s="29"/>
      <c r="R14" s="29"/>
      <c r="S14" s="29"/>
      <c r="T14" s="29"/>
      <c r="U14" s="29"/>
      <c r="V14" s="29"/>
      <c r="W14" s="29"/>
      <c r="X14" s="30"/>
      <c r="Y14" s="254"/>
    </row>
    <row r="15" spans="1:24" s="24" customFormat="1" ht="54.75" customHeight="1">
      <c r="A15" s="12" t="s">
        <v>212</v>
      </c>
      <c r="B15" s="31" t="s">
        <v>49</v>
      </c>
      <c r="C15" s="243">
        <v>19154.6</v>
      </c>
      <c r="D15" s="18">
        <f aca="true" t="shared" si="0" ref="D15:E26">I15+M15+Q15+U15</f>
        <v>0.5</v>
      </c>
      <c r="E15" s="18">
        <f t="shared" si="0"/>
        <v>0</v>
      </c>
      <c r="F15" s="259"/>
      <c r="G15" s="18">
        <v>0</v>
      </c>
      <c r="H15" s="18"/>
      <c r="I15" s="18">
        <v>0</v>
      </c>
      <c r="J15" s="18">
        <v>0</v>
      </c>
      <c r="K15" s="18">
        <v>0</v>
      </c>
      <c r="L15" s="18"/>
      <c r="M15" s="18">
        <v>0</v>
      </c>
      <c r="N15" s="18">
        <v>0</v>
      </c>
      <c r="O15" s="18"/>
      <c r="P15" s="18">
        <v>0</v>
      </c>
      <c r="Q15" s="18">
        <v>0.5</v>
      </c>
      <c r="R15" s="18">
        <v>0</v>
      </c>
      <c r="S15" s="18">
        <v>0</v>
      </c>
      <c r="T15" s="18"/>
      <c r="U15" s="18">
        <v>0</v>
      </c>
      <c r="V15" s="18">
        <v>0</v>
      </c>
      <c r="W15" s="18"/>
      <c r="X15" s="18">
        <v>0</v>
      </c>
    </row>
    <row r="16" spans="1:24" s="24" customFormat="1" ht="51.75" customHeight="1">
      <c r="A16" s="12" t="s">
        <v>213</v>
      </c>
      <c r="B16" s="31" t="s">
        <v>48</v>
      </c>
      <c r="C16" s="243">
        <f>2000+212.2</f>
        <v>2212.2</v>
      </c>
      <c r="D16" s="18">
        <f t="shared" si="0"/>
        <v>212.20000000000002</v>
      </c>
      <c r="E16" s="18">
        <f t="shared" si="0"/>
        <v>212.20000000000002</v>
      </c>
      <c r="F16" s="259"/>
      <c r="G16" s="18">
        <v>100</v>
      </c>
      <c r="H16" s="18"/>
      <c r="I16" s="18">
        <v>0</v>
      </c>
      <c r="J16" s="18">
        <v>0</v>
      </c>
      <c r="K16" s="18">
        <v>0</v>
      </c>
      <c r="L16" s="18"/>
      <c r="M16" s="18">
        <v>205.8</v>
      </c>
      <c r="N16" s="18">
        <v>205.8</v>
      </c>
      <c r="O16" s="18"/>
      <c r="P16" s="18">
        <v>100</v>
      </c>
      <c r="Q16" s="18">
        <v>6.4</v>
      </c>
      <c r="R16" s="18">
        <v>6.4</v>
      </c>
      <c r="S16" s="18">
        <v>100</v>
      </c>
      <c r="T16" s="18"/>
      <c r="U16" s="18">
        <v>0</v>
      </c>
      <c r="V16" s="18">
        <v>0</v>
      </c>
      <c r="W16" s="18"/>
      <c r="X16" s="18">
        <v>0</v>
      </c>
    </row>
    <row r="17" spans="1:24" s="24" customFormat="1" ht="30" customHeight="1">
      <c r="A17" s="12" t="s">
        <v>214</v>
      </c>
      <c r="B17" s="31" t="s">
        <v>47</v>
      </c>
      <c r="C17" s="243">
        <v>38981.18</v>
      </c>
      <c r="D17" s="18">
        <f t="shared" si="0"/>
        <v>6304.8</v>
      </c>
      <c r="E17" s="18">
        <f t="shared" si="0"/>
        <v>6304.740000000001</v>
      </c>
      <c r="F17" s="259"/>
      <c r="G17" s="18">
        <f aca="true" t="shared" si="1" ref="G17:G31">E17*100/D17</f>
        <v>99.99904834411878</v>
      </c>
      <c r="H17" s="18"/>
      <c r="I17" s="18">
        <v>0</v>
      </c>
      <c r="J17" s="18">
        <v>0</v>
      </c>
      <c r="K17" s="18">
        <v>0</v>
      </c>
      <c r="L17" s="18"/>
      <c r="M17" s="18">
        <v>6115.6</v>
      </c>
      <c r="N17" s="18">
        <v>6115.6</v>
      </c>
      <c r="O17" s="18"/>
      <c r="P17" s="18">
        <f>N17*100/M17</f>
        <v>100</v>
      </c>
      <c r="Q17" s="18">
        <v>189.2</v>
      </c>
      <c r="R17" s="18">
        <v>189.14</v>
      </c>
      <c r="S17" s="18">
        <f aca="true" t="shared" si="2" ref="S17:S31">R17*100/Q17</f>
        <v>99.96828752642706</v>
      </c>
      <c r="T17" s="18"/>
      <c r="U17" s="18">
        <v>0</v>
      </c>
      <c r="V17" s="18">
        <v>0</v>
      </c>
      <c r="W17" s="18"/>
      <c r="X17" s="18">
        <v>0</v>
      </c>
    </row>
    <row r="18" spans="1:24" s="24" customFormat="1" ht="50.25" customHeight="1">
      <c r="A18" s="12" t="s">
        <v>215</v>
      </c>
      <c r="B18" s="31" t="s">
        <v>216</v>
      </c>
      <c r="C18" s="243">
        <v>48905</v>
      </c>
      <c r="D18" s="18">
        <f t="shared" si="0"/>
        <v>24245.56</v>
      </c>
      <c r="E18" s="18">
        <f t="shared" si="0"/>
        <v>24043.94</v>
      </c>
      <c r="F18" s="259"/>
      <c r="G18" s="18">
        <f t="shared" si="1"/>
        <v>99.16842506421794</v>
      </c>
      <c r="H18" s="18"/>
      <c r="I18" s="18">
        <v>0</v>
      </c>
      <c r="J18" s="18">
        <v>0</v>
      </c>
      <c r="K18" s="18">
        <v>0</v>
      </c>
      <c r="L18" s="18"/>
      <c r="M18" s="18">
        <v>0</v>
      </c>
      <c r="N18" s="18">
        <v>0</v>
      </c>
      <c r="O18" s="18"/>
      <c r="P18" s="18">
        <v>0</v>
      </c>
      <c r="Q18" s="18">
        <v>24245.56</v>
      </c>
      <c r="R18" s="18">
        <v>24043.94</v>
      </c>
      <c r="S18" s="18">
        <f t="shared" si="2"/>
        <v>99.16842506421794</v>
      </c>
      <c r="T18" s="18"/>
      <c r="U18" s="18">
        <v>0</v>
      </c>
      <c r="V18" s="18">
        <v>0</v>
      </c>
      <c r="W18" s="18"/>
      <c r="X18" s="18">
        <v>0</v>
      </c>
    </row>
    <row r="19" spans="1:24" s="24" customFormat="1" ht="34.5" customHeight="1">
      <c r="A19" s="25">
        <v>4</v>
      </c>
      <c r="B19" s="26" t="s">
        <v>254</v>
      </c>
      <c r="C19" s="244">
        <v>24846</v>
      </c>
      <c r="D19" s="27">
        <f t="shared" si="0"/>
        <v>1134.6</v>
      </c>
      <c r="E19" s="27">
        <f t="shared" si="0"/>
        <v>1134.6</v>
      </c>
      <c r="F19" s="258"/>
      <c r="G19" s="27">
        <f t="shared" si="1"/>
        <v>100</v>
      </c>
      <c r="H19" s="27"/>
      <c r="I19" s="27">
        <v>0</v>
      </c>
      <c r="J19" s="27">
        <v>0</v>
      </c>
      <c r="K19" s="27">
        <v>0</v>
      </c>
      <c r="L19" s="27"/>
      <c r="M19" s="27">
        <v>0</v>
      </c>
      <c r="N19" s="27">
        <v>0</v>
      </c>
      <c r="O19" s="27"/>
      <c r="P19" s="27">
        <v>0</v>
      </c>
      <c r="Q19" s="27">
        <v>1134.6</v>
      </c>
      <c r="R19" s="27">
        <v>1134.6</v>
      </c>
      <c r="S19" s="27">
        <f t="shared" si="2"/>
        <v>100</v>
      </c>
      <c r="T19" s="18"/>
      <c r="U19" s="18">
        <v>0</v>
      </c>
      <c r="V19" s="18">
        <v>0</v>
      </c>
      <c r="W19" s="18"/>
      <c r="X19" s="18">
        <v>0</v>
      </c>
    </row>
    <row r="20" spans="1:25" s="11" customFormat="1" ht="16.5" customHeight="1">
      <c r="A20" s="460" t="s">
        <v>13</v>
      </c>
      <c r="B20" s="463" t="s">
        <v>124</v>
      </c>
      <c r="C20" s="464" t="s">
        <v>125</v>
      </c>
      <c r="D20" s="465"/>
      <c r="E20" s="465"/>
      <c r="F20" s="465"/>
      <c r="G20" s="465"/>
      <c r="H20" s="465"/>
      <c r="I20" s="465"/>
      <c r="J20" s="465"/>
      <c r="K20" s="465"/>
      <c r="L20" s="465"/>
      <c r="M20" s="465"/>
      <c r="N20" s="465"/>
      <c r="O20" s="465"/>
      <c r="P20" s="465"/>
      <c r="Q20" s="465"/>
      <c r="R20" s="465"/>
      <c r="S20" s="465"/>
      <c r="T20" s="465"/>
      <c r="U20" s="465"/>
      <c r="V20" s="465"/>
      <c r="W20" s="465"/>
      <c r="X20" s="466"/>
      <c r="Y20" s="253"/>
    </row>
    <row r="21" spans="1:25" s="11" customFormat="1" ht="16.5" customHeight="1">
      <c r="A21" s="461"/>
      <c r="B21" s="463"/>
      <c r="C21" s="467" t="s">
        <v>19</v>
      </c>
      <c r="D21" s="467"/>
      <c r="E21" s="467"/>
      <c r="F21" s="467"/>
      <c r="G21" s="467"/>
      <c r="H21" s="115"/>
      <c r="I21" s="468" t="s">
        <v>275</v>
      </c>
      <c r="J21" s="469"/>
      <c r="K21" s="469"/>
      <c r="L21" s="469"/>
      <c r="M21" s="469"/>
      <c r="N21" s="469"/>
      <c r="O21" s="469"/>
      <c r="P21" s="469"/>
      <c r="Q21" s="469"/>
      <c r="R21" s="469"/>
      <c r="S21" s="469"/>
      <c r="T21" s="469"/>
      <c r="U21" s="469"/>
      <c r="V21" s="469"/>
      <c r="W21" s="469"/>
      <c r="X21" s="470"/>
      <c r="Y21" s="253"/>
    </row>
    <row r="22" spans="1:24" s="11" customFormat="1" ht="12.75" customHeight="1">
      <c r="A22" s="461"/>
      <c r="B22" s="463"/>
      <c r="C22" s="453" t="s">
        <v>119</v>
      </c>
      <c r="D22" s="471" t="s">
        <v>253</v>
      </c>
      <c r="E22" s="472" t="s">
        <v>63</v>
      </c>
      <c r="F22" s="473"/>
      <c r="G22" s="474"/>
      <c r="H22" s="117"/>
      <c r="I22" s="475" t="s">
        <v>16</v>
      </c>
      <c r="J22" s="476"/>
      <c r="K22" s="477"/>
      <c r="L22" s="35"/>
      <c r="M22" s="455" t="s">
        <v>23</v>
      </c>
      <c r="N22" s="456"/>
      <c r="O22" s="456"/>
      <c r="P22" s="457"/>
      <c r="Q22" s="455" t="s">
        <v>30</v>
      </c>
      <c r="R22" s="456"/>
      <c r="S22" s="457"/>
      <c r="T22" s="36"/>
      <c r="U22" s="456" t="s">
        <v>17</v>
      </c>
      <c r="V22" s="456"/>
      <c r="W22" s="456"/>
      <c r="X22" s="457"/>
    </row>
    <row r="23" spans="1:24" s="11" customFormat="1" ht="63.75" customHeight="1">
      <c r="A23" s="462"/>
      <c r="B23" s="463"/>
      <c r="C23" s="454"/>
      <c r="D23" s="471"/>
      <c r="E23" s="37" t="s">
        <v>249</v>
      </c>
      <c r="F23" s="13" t="s">
        <v>24</v>
      </c>
      <c r="G23" s="116" t="s">
        <v>250</v>
      </c>
      <c r="H23" s="14" t="s">
        <v>25</v>
      </c>
      <c r="I23" s="15" t="s">
        <v>123</v>
      </c>
      <c r="J23" s="16" t="s">
        <v>21</v>
      </c>
      <c r="K23" s="17" t="s">
        <v>22</v>
      </c>
      <c r="L23" s="13" t="s">
        <v>24</v>
      </c>
      <c r="M23" s="15" t="s">
        <v>251</v>
      </c>
      <c r="N23" s="16" t="s">
        <v>21</v>
      </c>
      <c r="O23" s="17" t="s">
        <v>25</v>
      </c>
      <c r="P23" s="17" t="s">
        <v>22</v>
      </c>
      <c r="Q23" s="15" t="s">
        <v>251</v>
      </c>
      <c r="R23" s="16" t="s">
        <v>21</v>
      </c>
      <c r="S23" s="17" t="s">
        <v>22</v>
      </c>
      <c r="T23" s="13" t="s">
        <v>24</v>
      </c>
      <c r="U23" s="15" t="s">
        <v>123</v>
      </c>
      <c r="V23" s="16" t="s">
        <v>21</v>
      </c>
      <c r="W23" s="13" t="s">
        <v>26</v>
      </c>
      <c r="X23" s="17" t="s">
        <v>22</v>
      </c>
    </row>
    <row r="24" spans="1:24" s="24" customFormat="1" ht="14.25" customHeight="1">
      <c r="A24" s="22">
        <v>1</v>
      </c>
      <c r="B24" s="22">
        <v>2</v>
      </c>
      <c r="C24" s="23">
        <v>3</v>
      </c>
      <c r="D24" s="23">
        <v>4</v>
      </c>
      <c r="E24" s="23">
        <v>5</v>
      </c>
      <c r="F24" s="22">
        <v>4</v>
      </c>
      <c r="G24" s="23">
        <v>6</v>
      </c>
      <c r="H24" s="23">
        <v>6</v>
      </c>
      <c r="I24" s="23">
        <v>8</v>
      </c>
      <c r="J24" s="22">
        <v>9</v>
      </c>
      <c r="K24" s="23">
        <v>10</v>
      </c>
      <c r="L24" s="23">
        <v>9</v>
      </c>
      <c r="M24" s="23">
        <v>7</v>
      </c>
      <c r="N24" s="22">
        <v>8</v>
      </c>
      <c r="O24" s="22">
        <v>11</v>
      </c>
      <c r="P24" s="22">
        <v>9</v>
      </c>
      <c r="Q24" s="22">
        <v>10</v>
      </c>
      <c r="R24" s="23">
        <v>11</v>
      </c>
      <c r="S24" s="23">
        <v>12</v>
      </c>
      <c r="T24" s="23">
        <v>15</v>
      </c>
      <c r="U24" s="22">
        <v>17</v>
      </c>
      <c r="V24" s="23">
        <v>18</v>
      </c>
      <c r="W24" s="23">
        <v>17</v>
      </c>
      <c r="X24" s="23">
        <v>19</v>
      </c>
    </row>
    <row r="25" spans="1:24" s="24" customFormat="1" ht="30.75" customHeight="1">
      <c r="A25" s="25">
        <v>5</v>
      </c>
      <c r="B25" s="34" t="s">
        <v>45</v>
      </c>
      <c r="C25" s="119">
        <v>128366.91</v>
      </c>
      <c r="D25" s="27">
        <f t="shared" si="0"/>
        <v>48021.02</v>
      </c>
      <c r="E25" s="27">
        <f t="shared" si="0"/>
        <v>47987.11</v>
      </c>
      <c r="F25" s="258"/>
      <c r="G25" s="27">
        <f t="shared" si="1"/>
        <v>99.92938509011263</v>
      </c>
      <c r="H25" s="27"/>
      <c r="I25" s="27">
        <v>0</v>
      </c>
      <c r="J25" s="27">
        <v>0</v>
      </c>
      <c r="K25" s="27">
        <v>0</v>
      </c>
      <c r="L25" s="27"/>
      <c r="M25" s="27">
        <v>0</v>
      </c>
      <c r="N25" s="27">
        <v>0</v>
      </c>
      <c r="O25" s="27"/>
      <c r="P25" s="27">
        <v>0</v>
      </c>
      <c r="Q25" s="27">
        <v>48021.02</v>
      </c>
      <c r="R25" s="27">
        <v>47987.11</v>
      </c>
      <c r="S25" s="27">
        <f t="shared" si="2"/>
        <v>99.92938509011263</v>
      </c>
      <c r="T25" s="18"/>
      <c r="U25" s="18">
        <v>0</v>
      </c>
      <c r="V25" s="18">
        <v>0</v>
      </c>
      <c r="W25" s="18"/>
      <c r="X25" s="18">
        <v>0</v>
      </c>
    </row>
    <row r="26" spans="1:24" s="24" customFormat="1" ht="16.5" customHeight="1">
      <c r="A26" s="25">
        <v>6</v>
      </c>
      <c r="B26" s="34" t="s">
        <v>44</v>
      </c>
      <c r="C26" s="119">
        <v>133425.4</v>
      </c>
      <c r="D26" s="27">
        <f t="shared" si="0"/>
        <v>61859.58</v>
      </c>
      <c r="E26" s="27">
        <f t="shared" si="0"/>
        <v>61859.58</v>
      </c>
      <c r="F26" s="258"/>
      <c r="G26" s="27">
        <f t="shared" si="1"/>
        <v>100</v>
      </c>
      <c r="H26" s="27"/>
      <c r="I26" s="27">
        <v>0</v>
      </c>
      <c r="J26" s="27">
        <v>0</v>
      </c>
      <c r="K26" s="27">
        <v>0</v>
      </c>
      <c r="L26" s="27"/>
      <c r="M26" s="27">
        <v>0</v>
      </c>
      <c r="N26" s="27">
        <v>0</v>
      </c>
      <c r="O26" s="27"/>
      <c r="P26" s="27">
        <v>0</v>
      </c>
      <c r="Q26" s="27">
        <v>61859.58</v>
      </c>
      <c r="R26" s="27">
        <v>61859.58</v>
      </c>
      <c r="S26" s="27">
        <f t="shared" si="2"/>
        <v>100</v>
      </c>
      <c r="T26" s="18"/>
      <c r="U26" s="18">
        <v>0</v>
      </c>
      <c r="V26" s="18">
        <v>0</v>
      </c>
      <c r="W26" s="18"/>
      <c r="X26" s="18">
        <v>0</v>
      </c>
    </row>
    <row r="27" spans="1:24" s="24" customFormat="1" ht="16.5" customHeight="1">
      <c r="A27" s="25">
        <v>7</v>
      </c>
      <c r="B27" s="34" t="s">
        <v>43</v>
      </c>
      <c r="C27" s="119">
        <v>7955</v>
      </c>
      <c r="D27" s="119">
        <f>Q27</f>
        <v>3401</v>
      </c>
      <c r="E27" s="119">
        <f>R27</f>
        <v>3034.9</v>
      </c>
      <c r="F27" s="258"/>
      <c r="G27" s="27">
        <f t="shared" si="1"/>
        <v>89.23551896501029</v>
      </c>
      <c r="H27" s="255"/>
      <c r="I27" s="119" t="e">
        <f>#REF!+#REF!</f>
        <v>#REF!</v>
      </c>
      <c r="J27" s="119" t="e">
        <f>#REF!+#REF!</f>
        <v>#REF!</v>
      </c>
      <c r="K27" s="32">
        <v>0</v>
      </c>
      <c r="L27" s="255"/>
      <c r="M27" s="119">
        <v>0</v>
      </c>
      <c r="N27" s="119">
        <v>0</v>
      </c>
      <c r="O27" s="32"/>
      <c r="P27" s="32">
        <v>0</v>
      </c>
      <c r="Q27" s="119">
        <v>3401</v>
      </c>
      <c r="R27" s="119">
        <v>3034.9</v>
      </c>
      <c r="S27" s="255">
        <f t="shared" si="2"/>
        <v>89.23551896501029</v>
      </c>
      <c r="T27" s="255"/>
      <c r="U27" s="119">
        <v>0</v>
      </c>
      <c r="V27" s="119" t="e">
        <f>#REF!+#REF!</f>
        <v>#REF!</v>
      </c>
      <c r="W27" s="255"/>
      <c r="X27" s="255">
        <v>0</v>
      </c>
    </row>
    <row r="28" spans="1:24" s="24" customFormat="1" ht="29.25" customHeight="1">
      <c r="A28" s="25">
        <v>8</v>
      </c>
      <c r="B28" s="34" t="s">
        <v>116</v>
      </c>
      <c r="C28" s="119">
        <v>2066.9</v>
      </c>
      <c r="D28" s="27">
        <f>I28+M28+Q28+U28</f>
        <v>382</v>
      </c>
      <c r="E28" s="27">
        <f>J28+N28+R28+V28</f>
        <v>382</v>
      </c>
      <c r="F28" s="257"/>
      <c r="G28" s="27">
        <f t="shared" si="1"/>
        <v>100</v>
      </c>
      <c r="H28" s="27"/>
      <c r="I28" s="27">
        <v>0</v>
      </c>
      <c r="J28" s="27">
        <v>0</v>
      </c>
      <c r="K28" s="27">
        <v>0</v>
      </c>
      <c r="L28" s="257"/>
      <c r="M28" s="27">
        <v>0</v>
      </c>
      <c r="N28" s="27">
        <v>0</v>
      </c>
      <c r="O28" s="257"/>
      <c r="P28" s="27">
        <v>0</v>
      </c>
      <c r="Q28" s="27">
        <v>382</v>
      </c>
      <c r="R28" s="27">
        <v>382</v>
      </c>
      <c r="S28" s="27">
        <f t="shared" si="2"/>
        <v>100</v>
      </c>
      <c r="T28" s="252"/>
      <c r="U28" s="18">
        <v>0</v>
      </c>
      <c r="V28" s="18">
        <v>0</v>
      </c>
      <c r="W28" s="18"/>
      <c r="X28" s="18">
        <v>0</v>
      </c>
    </row>
    <row r="29" spans="1:24" s="24" customFormat="1" ht="36.75" customHeight="1">
      <c r="A29" s="25">
        <v>9</v>
      </c>
      <c r="B29" s="34" t="s">
        <v>117</v>
      </c>
      <c r="C29" s="119">
        <v>97624.7</v>
      </c>
      <c r="D29" s="27">
        <f>I29+M29+Q29+U29</f>
        <v>45615.44</v>
      </c>
      <c r="E29" s="27">
        <f>J29+N29+R29+V29</f>
        <v>42966.09</v>
      </c>
      <c r="F29" s="257"/>
      <c r="G29" s="27">
        <f t="shared" si="1"/>
        <v>94.19198850213874</v>
      </c>
      <c r="H29" s="27"/>
      <c r="I29" s="27">
        <v>0</v>
      </c>
      <c r="J29" s="27">
        <v>0</v>
      </c>
      <c r="K29" s="27">
        <v>0</v>
      </c>
      <c r="L29" s="257"/>
      <c r="M29" s="27">
        <v>0</v>
      </c>
      <c r="N29" s="27">
        <v>0</v>
      </c>
      <c r="O29" s="257"/>
      <c r="P29" s="27">
        <v>0</v>
      </c>
      <c r="Q29" s="27">
        <v>45615.44</v>
      </c>
      <c r="R29" s="27">
        <v>42966.09</v>
      </c>
      <c r="S29" s="257">
        <f t="shared" si="2"/>
        <v>94.19198850213874</v>
      </c>
      <c r="T29" s="252"/>
      <c r="U29" s="18">
        <v>0</v>
      </c>
      <c r="V29" s="18">
        <v>0</v>
      </c>
      <c r="W29" s="18"/>
      <c r="X29" s="18">
        <v>0</v>
      </c>
    </row>
    <row r="30" spans="1:24" s="24" customFormat="1" ht="16.5" customHeight="1">
      <c r="A30" s="25">
        <v>10</v>
      </c>
      <c r="B30" s="34" t="s">
        <v>118</v>
      </c>
      <c r="C30" s="119">
        <v>290851.4</v>
      </c>
      <c r="D30" s="27">
        <f>M30+Q30</f>
        <v>146127</v>
      </c>
      <c r="E30" s="27">
        <f>N30+R30</f>
        <v>135546.1</v>
      </c>
      <c r="F30" s="27"/>
      <c r="G30" s="27">
        <f t="shared" si="1"/>
        <v>92.75910680435511</v>
      </c>
      <c r="H30" s="27"/>
      <c r="I30" s="27"/>
      <c r="J30" s="27"/>
      <c r="K30" s="27"/>
      <c r="L30" s="27"/>
      <c r="M30" s="27">
        <v>3999.2</v>
      </c>
      <c r="N30" s="27">
        <v>1977.1</v>
      </c>
      <c r="O30" s="27"/>
      <c r="P30" s="27">
        <f>N30*100/M30</f>
        <v>49.4373874774955</v>
      </c>
      <c r="Q30" s="27">
        <v>142127.8</v>
      </c>
      <c r="R30" s="27">
        <v>133569</v>
      </c>
      <c r="S30" s="27">
        <f t="shared" si="2"/>
        <v>93.9780957701449</v>
      </c>
      <c r="T30" s="27"/>
      <c r="U30" s="27"/>
      <c r="V30" s="27"/>
      <c r="X30" s="120"/>
    </row>
    <row r="31" spans="1:24" s="250" customFormat="1" ht="13.5">
      <c r="A31" s="245"/>
      <c r="B31" s="246" t="s">
        <v>52</v>
      </c>
      <c r="C31" s="249">
        <f>C11+C12+C13+C19+C25+C26+C27+C28+C29+C30</f>
        <v>801360.8900000001</v>
      </c>
      <c r="D31" s="249">
        <f>D11+D12+D13+D19+D25+D26+D27+D28+D29+D30</f>
        <v>338406.8</v>
      </c>
      <c r="E31" s="249">
        <f>E11+E12+E13+E19+E25+E26+E27+E28+E29+E30</f>
        <v>324338.81</v>
      </c>
      <c r="F31" s="247"/>
      <c r="G31" s="247">
        <f t="shared" si="1"/>
        <v>95.84287608877837</v>
      </c>
      <c r="H31" s="248"/>
      <c r="I31" s="249" t="e">
        <f>I11+I12+I13+I19+I25+I26+I27+I28+I29+I30</f>
        <v>#REF!</v>
      </c>
      <c r="J31" s="249" t="e">
        <f>J11+J12+J13+J19+J25+J26+J27+J28+J29+J30</f>
        <v>#REF!</v>
      </c>
      <c r="K31" s="247"/>
      <c r="L31" s="247" t="e">
        <f>J31*100/I31</f>
        <v>#REF!</v>
      </c>
      <c r="M31" s="249">
        <f>M11+M12+M13+M19+M25+M26+M27+M28+M29+M30</f>
        <v>10320.6</v>
      </c>
      <c r="N31" s="249">
        <f>N11+N12+N13+N19+N25+N26+N27+N28+N29+N30</f>
        <v>8298.5</v>
      </c>
      <c r="O31" s="247"/>
      <c r="P31" s="247">
        <f>N31*100/M31</f>
        <v>80.40714687130593</v>
      </c>
      <c r="Q31" s="249">
        <f>Q11+Q12+Q13+Q19+Q25+Q26+Q27+Q28+Q29+Q30</f>
        <v>328086.19999999995</v>
      </c>
      <c r="R31" s="249">
        <f>R11+R12+R13+R19+R25+R26+R27+R28+R29+R30</f>
        <v>316040.31</v>
      </c>
      <c r="S31" s="247">
        <f t="shared" si="2"/>
        <v>96.32843746551974</v>
      </c>
      <c r="T31" s="247">
        <f>R31*100/Q31</f>
        <v>96.32843746551974</v>
      </c>
      <c r="U31" s="249">
        <f>U11+U12+U13+U19+U25+U26+U27+U28+U29+U30</f>
        <v>0</v>
      </c>
      <c r="V31" s="249" t="e">
        <f>V11+V12+V13+V19+V25+V26+V27+V28+V29+V30</f>
        <v>#REF!</v>
      </c>
      <c r="W31" s="247"/>
      <c r="X31" s="247">
        <v>0</v>
      </c>
    </row>
    <row r="32" spans="2:7" ht="12.75">
      <c r="B32" s="397"/>
      <c r="C32" s="398"/>
      <c r="D32" s="397"/>
      <c r="E32" s="397"/>
      <c r="F32" s="397"/>
      <c r="G32" s="397"/>
    </row>
    <row r="33" spans="2:19" ht="49.5" customHeight="1">
      <c r="B33" s="458" t="s">
        <v>273</v>
      </c>
      <c r="C33" s="458"/>
      <c r="D33" s="458"/>
      <c r="E33" s="458"/>
      <c r="F33" s="458"/>
      <c r="G33" s="458"/>
      <c r="Q33" s="483" t="s">
        <v>274</v>
      </c>
      <c r="R33" s="483"/>
      <c r="S33" s="483"/>
    </row>
    <row r="35" ht="12.75">
      <c r="B35" s="7" t="s">
        <v>270</v>
      </c>
    </row>
  </sheetData>
  <sheetProtection/>
  <mergeCells count="31">
    <mergeCell ref="E8:G8"/>
    <mergeCell ref="I7:X7"/>
    <mergeCell ref="D22:D23"/>
    <mergeCell ref="E22:G22"/>
    <mergeCell ref="I22:K22"/>
    <mergeCell ref="I8:K8"/>
    <mergeCell ref="A20:A23"/>
    <mergeCell ref="B20:B23"/>
    <mergeCell ref="C20:X20"/>
    <mergeCell ref="U22:X22"/>
    <mergeCell ref="C21:G21"/>
    <mergeCell ref="M8:P8"/>
    <mergeCell ref="A6:A9"/>
    <mergeCell ref="C7:G7"/>
    <mergeCell ref="A2:X2"/>
    <mergeCell ref="A3:X3"/>
    <mergeCell ref="A4:X4"/>
    <mergeCell ref="M5:N5"/>
    <mergeCell ref="U5:X5"/>
    <mergeCell ref="B6:B9"/>
    <mergeCell ref="C6:X6"/>
    <mergeCell ref="Q22:S22"/>
    <mergeCell ref="Q8:S8"/>
    <mergeCell ref="B33:G33"/>
    <mergeCell ref="Q33:S33"/>
    <mergeCell ref="U8:X8"/>
    <mergeCell ref="C8:C9"/>
    <mergeCell ref="D8:D9"/>
    <mergeCell ref="I21:X21"/>
    <mergeCell ref="M22:P22"/>
    <mergeCell ref="C22:C23"/>
  </mergeCells>
  <printOptions/>
  <pageMargins left="1.11" right="0.26" top="0.23" bottom="0.6" header="0.15" footer="0.1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Y35"/>
  <sheetViews>
    <sheetView zoomScalePageLayoutView="0" workbookViewId="0" topLeftCell="A1">
      <selection activeCell="A1" sqref="A1:IV16384"/>
    </sheetView>
  </sheetViews>
  <sheetFormatPr defaultColWidth="9.140625" defaultRowHeight="12.75"/>
  <cols>
    <col min="1" max="1" width="4.421875" style="7" customWidth="1"/>
    <col min="2" max="2" width="29.7109375" style="7" customWidth="1"/>
    <col min="3" max="3" width="12.421875" style="113" customWidth="1"/>
    <col min="4" max="4" width="11.57421875" style="7" customWidth="1"/>
    <col min="5" max="5" width="11.140625" style="7" customWidth="1"/>
    <col min="6" max="6" width="6.421875" style="7" hidden="1" customWidth="1"/>
    <col min="7" max="7" width="8.57421875" style="7" customWidth="1"/>
    <col min="8" max="8" width="11.8515625" style="7" hidden="1" customWidth="1"/>
    <col min="9" max="9" width="9.7109375" style="7" hidden="1" customWidth="1"/>
    <col min="10" max="10" width="9.421875" style="7" hidden="1" customWidth="1"/>
    <col min="11" max="11" width="5.57421875" style="7" hidden="1" customWidth="1"/>
    <col min="12" max="12" width="10.28125" style="7" hidden="1" customWidth="1"/>
    <col min="13" max="13" width="11.28125" style="7" customWidth="1"/>
    <col min="14" max="14" width="10.00390625" style="7" customWidth="1"/>
    <col min="15" max="15" width="12.7109375" style="7" hidden="1" customWidth="1"/>
    <col min="16" max="16" width="5.57421875" style="7" customWidth="1"/>
    <col min="17" max="17" width="9.7109375" style="7" customWidth="1"/>
    <col min="18" max="18" width="8.8515625" style="7" customWidth="1"/>
    <col min="19" max="19" width="5.28125" style="7" customWidth="1"/>
    <col min="20" max="20" width="4.7109375" style="7" hidden="1" customWidth="1"/>
    <col min="21" max="22" width="9.00390625" style="7" hidden="1" customWidth="1"/>
    <col min="23" max="23" width="1.28515625" style="7" hidden="1" customWidth="1"/>
    <col min="24" max="24" width="5.7109375" style="7" hidden="1" customWidth="1"/>
    <col min="25" max="16384" width="9.140625" style="7" customWidth="1"/>
  </cols>
  <sheetData>
    <row r="1" spans="7:24" ht="13.5">
      <c r="G1" s="8"/>
      <c r="U1" s="9"/>
      <c r="V1" s="9"/>
      <c r="W1" s="9"/>
      <c r="X1" s="9"/>
    </row>
    <row r="2" spans="1:24" ht="12.75" customHeight="1">
      <c r="A2" s="478" t="s">
        <v>27</v>
      </c>
      <c r="B2" s="478"/>
      <c r="C2" s="478"/>
      <c r="D2" s="478"/>
      <c r="E2" s="478"/>
      <c r="F2" s="478"/>
      <c r="G2" s="478"/>
      <c r="H2" s="478"/>
      <c r="I2" s="478"/>
      <c r="J2" s="478"/>
      <c r="K2" s="478"/>
      <c r="L2" s="478"/>
      <c r="M2" s="478"/>
      <c r="N2" s="478"/>
      <c r="O2" s="478"/>
      <c r="P2" s="478"/>
      <c r="Q2" s="478"/>
      <c r="R2" s="478"/>
      <c r="S2" s="478"/>
      <c r="T2" s="478"/>
      <c r="U2" s="478"/>
      <c r="V2" s="478"/>
      <c r="W2" s="478"/>
      <c r="X2" s="478"/>
    </row>
    <row r="3" spans="1:24" ht="12.75" customHeight="1">
      <c r="A3" s="478" t="s">
        <v>28</v>
      </c>
      <c r="B3" s="478"/>
      <c r="C3" s="478"/>
      <c r="D3" s="478"/>
      <c r="E3" s="478"/>
      <c r="F3" s="478"/>
      <c r="G3" s="478"/>
      <c r="H3" s="478"/>
      <c r="I3" s="478"/>
      <c r="J3" s="478"/>
      <c r="K3" s="478"/>
      <c r="L3" s="478"/>
      <c r="M3" s="478"/>
      <c r="N3" s="478"/>
      <c r="O3" s="478"/>
      <c r="P3" s="478"/>
      <c r="Q3" s="478"/>
      <c r="R3" s="478"/>
      <c r="S3" s="478"/>
      <c r="T3" s="478"/>
      <c r="U3" s="478"/>
      <c r="V3" s="478"/>
      <c r="W3" s="478"/>
      <c r="X3" s="478"/>
    </row>
    <row r="4" spans="1:24" ht="15" customHeight="1">
      <c r="A4" s="478" t="s">
        <v>278</v>
      </c>
      <c r="B4" s="478"/>
      <c r="C4" s="478"/>
      <c r="D4" s="478"/>
      <c r="E4" s="478"/>
      <c r="F4" s="478"/>
      <c r="G4" s="478"/>
      <c r="H4" s="478"/>
      <c r="I4" s="478"/>
      <c r="J4" s="478"/>
      <c r="K4" s="478"/>
      <c r="L4" s="478"/>
      <c r="M4" s="478"/>
      <c r="N4" s="478"/>
      <c r="O4" s="478"/>
      <c r="P4" s="478"/>
      <c r="Q4" s="478"/>
      <c r="R4" s="478"/>
      <c r="S4" s="478"/>
      <c r="T4" s="478"/>
      <c r="U4" s="478"/>
      <c r="V4" s="478"/>
      <c r="W4" s="478"/>
      <c r="X4" s="478"/>
    </row>
    <row r="5" spans="13:25" ht="12.75">
      <c r="M5" s="479"/>
      <c r="N5" s="479"/>
      <c r="U5" s="480"/>
      <c r="V5" s="480"/>
      <c r="W5" s="480"/>
      <c r="X5" s="480"/>
      <c r="Y5" s="10"/>
    </row>
    <row r="6" spans="1:25" s="11" customFormat="1" ht="16.5" customHeight="1">
      <c r="A6" s="460" t="s">
        <v>13</v>
      </c>
      <c r="B6" s="463" t="s">
        <v>276</v>
      </c>
      <c r="C6" s="464" t="s">
        <v>125</v>
      </c>
      <c r="D6" s="465"/>
      <c r="E6" s="465"/>
      <c r="F6" s="465"/>
      <c r="G6" s="465"/>
      <c r="H6" s="465"/>
      <c r="I6" s="465"/>
      <c r="J6" s="465"/>
      <c r="K6" s="465"/>
      <c r="L6" s="465"/>
      <c r="M6" s="465"/>
      <c r="N6" s="465"/>
      <c r="O6" s="465"/>
      <c r="P6" s="465"/>
      <c r="Q6" s="465"/>
      <c r="R6" s="465"/>
      <c r="S6" s="465"/>
      <c r="T6" s="465"/>
      <c r="U6" s="465"/>
      <c r="V6" s="465"/>
      <c r="W6" s="465"/>
      <c r="X6" s="466"/>
      <c r="Y6" s="253"/>
    </row>
    <row r="7" spans="1:25" s="11" customFormat="1" ht="20.25" customHeight="1">
      <c r="A7" s="461"/>
      <c r="B7" s="463"/>
      <c r="C7" s="467" t="s">
        <v>19</v>
      </c>
      <c r="D7" s="467"/>
      <c r="E7" s="467"/>
      <c r="F7" s="467"/>
      <c r="G7" s="467"/>
      <c r="H7" s="115"/>
      <c r="I7" s="468" t="s">
        <v>275</v>
      </c>
      <c r="J7" s="469"/>
      <c r="K7" s="469"/>
      <c r="L7" s="469"/>
      <c r="M7" s="469"/>
      <c r="N7" s="469"/>
      <c r="O7" s="469"/>
      <c r="P7" s="469"/>
      <c r="Q7" s="469"/>
      <c r="R7" s="469"/>
      <c r="S7" s="469"/>
      <c r="T7" s="469"/>
      <c r="U7" s="469"/>
      <c r="V7" s="469"/>
      <c r="W7" s="469"/>
      <c r="X7" s="470"/>
      <c r="Y7" s="253"/>
    </row>
    <row r="8" spans="1:24" s="11" customFormat="1" ht="15.75" customHeight="1">
      <c r="A8" s="461"/>
      <c r="B8" s="463"/>
      <c r="C8" s="453" t="s">
        <v>119</v>
      </c>
      <c r="D8" s="471" t="s">
        <v>279</v>
      </c>
      <c r="E8" s="472" t="s">
        <v>63</v>
      </c>
      <c r="F8" s="473"/>
      <c r="G8" s="474"/>
      <c r="H8" s="117"/>
      <c r="I8" s="475" t="s">
        <v>16</v>
      </c>
      <c r="J8" s="476"/>
      <c r="K8" s="477"/>
      <c r="L8" s="35"/>
      <c r="M8" s="455" t="s">
        <v>23</v>
      </c>
      <c r="N8" s="456"/>
      <c r="O8" s="456"/>
      <c r="P8" s="457"/>
      <c r="Q8" s="455" t="s">
        <v>30</v>
      </c>
      <c r="R8" s="456"/>
      <c r="S8" s="457"/>
      <c r="T8" s="36"/>
      <c r="U8" s="456" t="s">
        <v>17</v>
      </c>
      <c r="V8" s="456"/>
      <c r="W8" s="456"/>
      <c r="X8" s="457"/>
    </row>
    <row r="9" spans="1:24" s="11" customFormat="1" ht="67.5" customHeight="1">
      <c r="A9" s="462"/>
      <c r="B9" s="463"/>
      <c r="C9" s="454"/>
      <c r="D9" s="471"/>
      <c r="E9" s="37" t="s">
        <v>280</v>
      </c>
      <c r="F9" s="13" t="s">
        <v>24</v>
      </c>
      <c r="G9" s="116" t="s">
        <v>281</v>
      </c>
      <c r="H9" s="14" t="s">
        <v>25</v>
      </c>
      <c r="I9" s="15" t="s">
        <v>123</v>
      </c>
      <c r="J9" s="16" t="s">
        <v>21</v>
      </c>
      <c r="K9" s="17" t="s">
        <v>22</v>
      </c>
      <c r="L9" s="13" t="s">
        <v>24</v>
      </c>
      <c r="M9" s="15" t="s">
        <v>282</v>
      </c>
      <c r="N9" s="16" t="s">
        <v>21</v>
      </c>
      <c r="O9" s="17" t="s">
        <v>25</v>
      </c>
      <c r="P9" s="17" t="s">
        <v>22</v>
      </c>
      <c r="Q9" s="15" t="s">
        <v>282</v>
      </c>
      <c r="R9" s="16" t="s">
        <v>21</v>
      </c>
      <c r="S9" s="17" t="s">
        <v>22</v>
      </c>
      <c r="T9" s="13" t="s">
        <v>24</v>
      </c>
      <c r="U9" s="15" t="s">
        <v>123</v>
      </c>
      <c r="V9" s="16" t="s">
        <v>21</v>
      </c>
      <c r="W9" s="13" t="s">
        <v>26</v>
      </c>
      <c r="X9" s="17" t="s">
        <v>22</v>
      </c>
    </row>
    <row r="10" spans="1:24" s="24" customFormat="1" ht="14.25" customHeight="1">
      <c r="A10" s="22">
        <v>1</v>
      </c>
      <c r="B10" s="22">
        <v>2</v>
      </c>
      <c r="C10" s="23">
        <v>3</v>
      </c>
      <c r="D10" s="23">
        <v>4</v>
      </c>
      <c r="E10" s="23">
        <v>5</v>
      </c>
      <c r="F10" s="22">
        <v>4</v>
      </c>
      <c r="G10" s="23">
        <v>6</v>
      </c>
      <c r="H10" s="23">
        <v>6</v>
      </c>
      <c r="I10" s="23">
        <v>8</v>
      </c>
      <c r="J10" s="22">
        <v>9</v>
      </c>
      <c r="K10" s="23">
        <v>10</v>
      </c>
      <c r="L10" s="23">
        <v>9</v>
      </c>
      <c r="M10" s="23">
        <v>7</v>
      </c>
      <c r="N10" s="22">
        <v>8</v>
      </c>
      <c r="O10" s="22">
        <v>11</v>
      </c>
      <c r="P10" s="22">
        <v>9</v>
      </c>
      <c r="Q10" s="22">
        <v>10</v>
      </c>
      <c r="R10" s="23">
        <v>11</v>
      </c>
      <c r="S10" s="23">
        <v>12</v>
      </c>
      <c r="T10" s="23">
        <v>15</v>
      </c>
      <c r="U10" s="22">
        <v>17</v>
      </c>
      <c r="V10" s="23">
        <v>18</v>
      </c>
      <c r="W10" s="23">
        <v>17</v>
      </c>
      <c r="X10" s="23">
        <v>19</v>
      </c>
    </row>
    <row r="11" spans="1:24" s="409" customFormat="1" ht="21" customHeight="1">
      <c r="A11" s="402">
        <v>1</v>
      </c>
      <c r="B11" s="410" t="s">
        <v>51</v>
      </c>
      <c r="C11" s="411">
        <v>3061.4</v>
      </c>
      <c r="D11" s="406">
        <f>I11+M11+Q11+U11</f>
        <v>1488.76</v>
      </c>
      <c r="E11" s="406">
        <f>J11+N11+R11+V11</f>
        <v>951.527</v>
      </c>
      <c r="F11" s="405"/>
      <c r="G11" s="406">
        <f>E11*100/D11</f>
        <v>63.91406270990624</v>
      </c>
      <c r="H11" s="406"/>
      <c r="I11" s="406">
        <v>0</v>
      </c>
      <c r="J11" s="406">
        <v>0</v>
      </c>
      <c r="K11" s="406">
        <v>0</v>
      </c>
      <c r="L11" s="406"/>
      <c r="M11" s="406">
        <v>0</v>
      </c>
      <c r="N11" s="406">
        <v>0</v>
      </c>
      <c r="O11" s="406"/>
      <c r="P11" s="406">
        <v>0</v>
      </c>
      <c r="Q11" s="406">
        <v>1488.76</v>
      </c>
      <c r="R11" s="406">
        <v>951.527</v>
      </c>
      <c r="S11" s="406">
        <f>R11*100/Q11</f>
        <v>63.91406270990624</v>
      </c>
      <c r="T11" s="406"/>
      <c r="U11" s="406">
        <v>0</v>
      </c>
      <c r="V11" s="406">
        <v>0</v>
      </c>
      <c r="W11" s="406"/>
      <c r="X11" s="406">
        <v>0</v>
      </c>
    </row>
    <row r="12" spans="1:24" s="409" customFormat="1" ht="30.75" customHeight="1">
      <c r="A12" s="402">
        <v>2</v>
      </c>
      <c r="B12" s="410" t="s">
        <v>247</v>
      </c>
      <c r="C12" s="411">
        <v>3910.2</v>
      </c>
      <c r="D12" s="406">
        <f>I12+M12+Q12+U12</f>
        <v>1795.7</v>
      </c>
      <c r="E12" s="406">
        <f>J12+N12+R12+V12</f>
        <v>1030.9</v>
      </c>
      <c r="F12" s="405"/>
      <c r="G12" s="406">
        <f>E12*100/D12</f>
        <v>57.409366820738434</v>
      </c>
      <c r="H12" s="406"/>
      <c r="I12" s="406">
        <v>0</v>
      </c>
      <c r="J12" s="406">
        <v>0</v>
      </c>
      <c r="K12" s="406">
        <v>0</v>
      </c>
      <c r="L12" s="406"/>
      <c r="M12" s="406">
        <v>0</v>
      </c>
      <c r="N12" s="406">
        <v>0</v>
      </c>
      <c r="O12" s="406"/>
      <c r="P12" s="406">
        <v>0</v>
      </c>
      <c r="Q12" s="406">
        <v>1795.7</v>
      </c>
      <c r="R12" s="406">
        <v>1030.9</v>
      </c>
      <c r="S12" s="406">
        <f>R12*100/Q12</f>
        <v>57.409366820738434</v>
      </c>
      <c r="T12" s="406"/>
      <c r="U12" s="406">
        <v>0</v>
      </c>
      <c r="V12" s="406">
        <v>0</v>
      </c>
      <c r="W12" s="406"/>
      <c r="X12" s="406">
        <v>0</v>
      </c>
    </row>
    <row r="13" spans="1:24" s="24" customFormat="1" ht="78.75" customHeight="1">
      <c r="A13" s="33">
        <v>3</v>
      </c>
      <c r="B13" s="26" t="s">
        <v>283</v>
      </c>
      <c r="C13" s="119">
        <f>C15+C16+C17+C18</f>
        <v>109252.98</v>
      </c>
      <c r="D13" s="119">
        <f>D15+D16+D17+D18</f>
        <v>30763.06</v>
      </c>
      <c r="E13" s="119">
        <f>E15+E16+E17+E18</f>
        <v>30560.879999999997</v>
      </c>
      <c r="F13" s="27"/>
      <c r="G13" s="27">
        <f>E13*100/D13</f>
        <v>99.34278319516977</v>
      </c>
      <c r="H13" s="32"/>
      <c r="I13" s="119">
        <v>0</v>
      </c>
      <c r="J13" s="119">
        <f>J15+J16+J17+J18</f>
        <v>0</v>
      </c>
      <c r="K13" s="32">
        <v>0</v>
      </c>
      <c r="L13" s="32"/>
      <c r="M13" s="119">
        <f>M15+M16+M17+M18</f>
        <v>6321.400000000001</v>
      </c>
      <c r="N13" s="119">
        <f>N15+N16+N17+N18</f>
        <v>6321.400000000001</v>
      </c>
      <c r="O13" s="32"/>
      <c r="P13" s="32">
        <f>N13*100/M13</f>
        <v>99.99999999999999</v>
      </c>
      <c r="Q13" s="242">
        <f>Q15+Q16+Q17+Q18</f>
        <v>24441.66</v>
      </c>
      <c r="R13" s="242">
        <f>R15+R16+R17+R18</f>
        <v>24239.48</v>
      </c>
      <c r="S13" s="32">
        <f>R13*100/Q13</f>
        <v>99.17280577505784</v>
      </c>
      <c r="T13" s="32"/>
      <c r="U13" s="121">
        <f>U15+U16+U17+U18</f>
        <v>0</v>
      </c>
      <c r="V13" s="121">
        <f>V15+V16+V17+V18</f>
        <v>0</v>
      </c>
      <c r="W13" s="32"/>
      <c r="X13" s="32">
        <v>0</v>
      </c>
    </row>
    <row r="14" spans="1:25" s="24" customFormat="1" ht="15.75" customHeight="1">
      <c r="A14" s="22"/>
      <c r="B14" s="28" t="s">
        <v>29</v>
      </c>
      <c r="C14" s="251"/>
      <c r="D14" s="27"/>
      <c r="E14" s="29"/>
      <c r="F14" s="29"/>
      <c r="G14" s="29"/>
      <c r="H14" s="29"/>
      <c r="I14" s="29"/>
      <c r="J14" s="29"/>
      <c r="K14" s="29"/>
      <c r="L14" s="29"/>
      <c r="M14" s="29"/>
      <c r="N14" s="29"/>
      <c r="O14" s="29"/>
      <c r="P14" s="29"/>
      <c r="Q14" s="29"/>
      <c r="R14" s="29"/>
      <c r="S14" s="29"/>
      <c r="T14" s="29"/>
      <c r="U14" s="29"/>
      <c r="V14" s="29"/>
      <c r="W14" s="29"/>
      <c r="X14" s="30"/>
      <c r="Y14" s="254"/>
    </row>
    <row r="15" spans="1:24" s="24" customFormat="1" ht="54.75" customHeight="1">
      <c r="A15" s="12" t="s">
        <v>212</v>
      </c>
      <c r="B15" s="31" t="s">
        <v>49</v>
      </c>
      <c r="C15" s="243">
        <v>19154.6</v>
      </c>
      <c r="D15" s="18">
        <f aca="true" t="shared" si="0" ref="D15:E26">I15+M15+Q15+U15</f>
        <v>0.5</v>
      </c>
      <c r="E15" s="18">
        <f t="shared" si="0"/>
        <v>0</v>
      </c>
      <c r="F15" s="259"/>
      <c r="G15" s="18">
        <v>0</v>
      </c>
      <c r="H15" s="18"/>
      <c r="I15" s="18">
        <v>0</v>
      </c>
      <c r="J15" s="18">
        <v>0</v>
      </c>
      <c r="K15" s="18">
        <v>0</v>
      </c>
      <c r="L15" s="18"/>
      <c r="M15" s="18">
        <v>0</v>
      </c>
      <c r="N15" s="18">
        <v>0</v>
      </c>
      <c r="O15" s="18"/>
      <c r="P15" s="18">
        <v>0</v>
      </c>
      <c r="Q15" s="18">
        <v>0.5</v>
      </c>
      <c r="R15" s="18">
        <v>0</v>
      </c>
      <c r="S15" s="18">
        <v>0</v>
      </c>
      <c r="T15" s="18"/>
      <c r="U15" s="18">
        <v>0</v>
      </c>
      <c r="V15" s="18">
        <v>0</v>
      </c>
      <c r="W15" s="18"/>
      <c r="X15" s="18">
        <v>0</v>
      </c>
    </row>
    <row r="16" spans="1:24" s="24" customFormat="1" ht="51.75" customHeight="1">
      <c r="A16" s="12" t="s">
        <v>213</v>
      </c>
      <c r="B16" s="31" t="s">
        <v>48</v>
      </c>
      <c r="C16" s="243">
        <f>2000+212.2</f>
        <v>2212.2</v>
      </c>
      <c r="D16" s="18">
        <f t="shared" si="0"/>
        <v>212.20000000000002</v>
      </c>
      <c r="E16" s="18">
        <f t="shared" si="0"/>
        <v>212.20000000000002</v>
      </c>
      <c r="F16" s="259"/>
      <c r="G16" s="18">
        <v>100</v>
      </c>
      <c r="H16" s="18"/>
      <c r="I16" s="18">
        <v>0</v>
      </c>
      <c r="J16" s="18">
        <v>0</v>
      </c>
      <c r="K16" s="18">
        <v>0</v>
      </c>
      <c r="L16" s="18"/>
      <c r="M16" s="18">
        <v>205.8</v>
      </c>
      <c r="N16" s="18">
        <v>205.8</v>
      </c>
      <c r="O16" s="18"/>
      <c r="P16" s="18">
        <v>100</v>
      </c>
      <c r="Q16" s="18">
        <v>6.4</v>
      </c>
      <c r="R16" s="18">
        <v>6.4</v>
      </c>
      <c r="S16" s="18">
        <v>100</v>
      </c>
      <c r="T16" s="18"/>
      <c r="U16" s="18">
        <v>0</v>
      </c>
      <c r="V16" s="18">
        <v>0</v>
      </c>
      <c r="W16" s="18"/>
      <c r="X16" s="18">
        <v>0</v>
      </c>
    </row>
    <row r="17" spans="1:24" s="24" customFormat="1" ht="30" customHeight="1">
      <c r="A17" s="12" t="s">
        <v>214</v>
      </c>
      <c r="B17" s="31" t="s">
        <v>47</v>
      </c>
      <c r="C17" s="243">
        <v>38981.18</v>
      </c>
      <c r="D17" s="18">
        <f t="shared" si="0"/>
        <v>6304.8</v>
      </c>
      <c r="E17" s="18">
        <f t="shared" si="0"/>
        <v>6304.740000000001</v>
      </c>
      <c r="F17" s="259"/>
      <c r="G17" s="18">
        <f aca="true" t="shared" si="1" ref="G17:G31">E17*100/D17</f>
        <v>99.99904834411878</v>
      </c>
      <c r="H17" s="18"/>
      <c r="I17" s="18">
        <v>0</v>
      </c>
      <c r="J17" s="18">
        <v>0</v>
      </c>
      <c r="K17" s="18">
        <v>0</v>
      </c>
      <c r="L17" s="18"/>
      <c r="M17" s="18">
        <v>6115.6</v>
      </c>
      <c r="N17" s="18">
        <v>6115.6</v>
      </c>
      <c r="O17" s="18"/>
      <c r="P17" s="18">
        <f>N17*100/M17</f>
        <v>100</v>
      </c>
      <c r="Q17" s="18">
        <v>189.2</v>
      </c>
      <c r="R17" s="18">
        <v>189.14</v>
      </c>
      <c r="S17" s="18">
        <f aca="true" t="shared" si="2" ref="S17:S31">R17*100/Q17</f>
        <v>99.96828752642706</v>
      </c>
      <c r="T17" s="18"/>
      <c r="U17" s="18">
        <v>0</v>
      </c>
      <c r="V17" s="18">
        <v>0</v>
      </c>
      <c r="W17" s="18"/>
      <c r="X17" s="18">
        <v>0</v>
      </c>
    </row>
    <row r="18" spans="1:24" s="24" customFormat="1" ht="50.25" customHeight="1">
      <c r="A18" s="12" t="s">
        <v>215</v>
      </c>
      <c r="B18" s="31" t="s">
        <v>216</v>
      </c>
      <c r="C18" s="243">
        <v>48905</v>
      </c>
      <c r="D18" s="18">
        <f t="shared" si="0"/>
        <v>24245.56</v>
      </c>
      <c r="E18" s="18">
        <f t="shared" si="0"/>
        <v>24043.94</v>
      </c>
      <c r="F18" s="259"/>
      <c r="G18" s="18">
        <f t="shared" si="1"/>
        <v>99.16842506421794</v>
      </c>
      <c r="H18" s="18"/>
      <c r="I18" s="18">
        <v>0</v>
      </c>
      <c r="J18" s="18">
        <v>0</v>
      </c>
      <c r="K18" s="18">
        <v>0</v>
      </c>
      <c r="L18" s="18"/>
      <c r="M18" s="18">
        <v>0</v>
      </c>
      <c r="N18" s="18">
        <v>0</v>
      </c>
      <c r="O18" s="18"/>
      <c r="P18" s="18">
        <v>0</v>
      </c>
      <c r="Q18" s="18">
        <v>24245.56</v>
      </c>
      <c r="R18" s="18">
        <v>24043.94</v>
      </c>
      <c r="S18" s="18">
        <f t="shared" si="2"/>
        <v>99.16842506421794</v>
      </c>
      <c r="T18" s="18"/>
      <c r="U18" s="18">
        <v>0</v>
      </c>
      <c r="V18" s="18">
        <v>0</v>
      </c>
      <c r="W18" s="18"/>
      <c r="X18" s="18">
        <v>0</v>
      </c>
    </row>
    <row r="19" spans="1:24" s="24" customFormat="1" ht="34.5" customHeight="1">
      <c r="A19" s="25">
        <v>4</v>
      </c>
      <c r="B19" s="26" t="s">
        <v>254</v>
      </c>
      <c r="C19" s="244">
        <v>24846</v>
      </c>
      <c r="D19" s="27">
        <f t="shared" si="0"/>
        <v>1134.6</v>
      </c>
      <c r="E19" s="27">
        <f t="shared" si="0"/>
        <v>1134.6</v>
      </c>
      <c r="F19" s="258"/>
      <c r="G19" s="27">
        <f t="shared" si="1"/>
        <v>100</v>
      </c>
      <c r="H19" s="27"/>
      <c r="I19" s="27">
        <v>0</v>
      </c>
      <c r="J19" s="27">
        <v>0</v>
      </c>
      <c r="K19" s="27">
        <v>0</v>
      </c>
      <c r="L19" s="27"/>
      <c r="M19" s="27">
        <v>0</v>
      </c>
      <c r="N19" s="27">
        <v>0</v>
      </c>
      <c r="O19" s="27"/>
      <c r="P19" s="27">
        <v>0</v>
      </c>
      <c r="Q19" s="27">
        <v>1134.6</v>
      </c>
      <c r="R19" s="27">
        <v>1134.6</v>
      </c>
      <c r="S19" s="27">
        <f t="shared" si="2"/>
        <v>100</v>
      </c>
      <c r="T19" s="18"/>
      <c r="U19" s="18">
        <v>0</v>
      </c>
      <c r="V19" s="18">
        <v>0</v>
      </c>
      <c r="W19" s="18"/>
      <c r="X19" s="18">
        <v>0</v>
      </c>
    </row>
    <row r="20" spans="1:25" s="11" customFormat="1" ht="16.5" customHeight="1">
      <c r="A20" s="460" t="s">
        <v>13</v>
      </c>
      <c r="B20" s="463" t="s">
        <v>124</v>
      </c>
      <c r="C20" s="464" t="s">
        <v>125</v>
      </c>
      <c r="D20" s="465"/>
      <c r="E20" s="465"/>
      <c r="F20" s="465"/>
      <c r="G20" s="465"/>
      <c r="H20" s="465"/>
      <c r="I20" s="465"/>
      <c r="J20" s="465"/>
      <c r="K20" s="465"/>
      <c r="L20" s="465"/>
      <c r="M20" s="465"/>
      <c r="N20" s="465"/>
      <c r="O20" s="465"/>
      <c r="P20" s="465"/>
      <c r="Q20" s="465"/>
      <c r="R20" s="465"/>
      <c r="S20" s="465"/>
      <c r="T20" s="465"/>
      <c r="U20" s="465"/>
      <c r="V20" s="465"/>
      <c r="W20" s="465"/>
      <c r="X20" s="466"/>
      <c r="Y20" s="253"/>
    </row>
    <row r="21" spans="1:25" s="11" customFormat="1" ht="16.5" customHeight="1">
      <c r="A21" s="461"/>
      <c r="B21" s="463"/>
      <c r="C21" s="467" t="s">
        <v>19</v>
      </c>
      <c r="D21" s="467"/>
      <c r="E21" s="467"/>
      <c r="F21" s="467"/>
      <c r="G21" s="467"/>
      <c r="H21" s="115"/>
      <c r="I21" s="468" t="s">
        <v>275</v>
      </c>
      <c r="J21" s="469"/>
      <c r="K21" s="469"/>
      <c r="L21" s="469"/>
      <c r="M21" s="469"/>
      <c r="N21" s="469"/>
      <c r="O21" s="469"/>
      <c r="P21" s="469"/>
      <c r="Q21" s="469"/>
      <c r="R21" s="469"/>
      <c r="S21" s="469"/>
      <c r="T21" s="469"/>
      <c r="U21" s="469"/>
      <c r="V21" s="469"/>
      <c r="W21" s="469"/>
      <c r="X21" s="470"/>
      <c r="Y21" s="253"/>
    </row>
    <row r="22" spans="1:24" s="11" customFormat="1" ht="12.75" customHeight="1">
      <c r="A22" s="461"/>
      <c r="B22" s="463"/>
      <c r="C22" s="453" t="s">
        <v>119</v>
      </c>
      <c r="D22" s="471" t="s">
        <v>253</v>
      </c>
      <c r="E22" s="472" t="s">
        <v>63</v>
      </c>
      <c r="F22" s="473"/>
      <c r="G22" s="474"/>
      <c r="H22" s="117"/>
      <c r="I22" s="475" t="s">
        <v>16</v>
      </c>
      <c r="J22" s="476"/>
      <c r="K22" s="477"/>
      <c r="L22" s="35"/>
      <c r="M22" s="455" t="s">
        <v>23</v>
      </c>
      <c r="N22" s="456"/>
      <c r="O22" s="456"/>
      <c r="P22" s="457"/>
      <c r="Q22" s="455" t="s">
        <v>30</v>
      </c>
      <c r="R22" s="456"/>
      <c r="S22" s="457"/>
      <c r="T22" s="36"/>
      <c r="U22" s="456" t="s">
        <v>17</v>
      </c>
      <c r="V22" s="456"/>
      <c r="W22" s="456"/>
      <c r="X22" s="457"/>
    </row>
    <row r="23" spans="1:24" s="11" customFormat="1" ht="63.75" customHeight="1">
      <c r="A23" s="462"/>
      <c r="B23" s="463"/>
      <c r="C23" s="454"/>
      <c r="D23" s="471"/>
      <c r="E23" s="37" t="s">
        <v>249</v>
      </c>
      <c r="F23" s="13" t="s">
        <v>24</v>
      </c>
      <c r="G23" s="116" t="s">
        <v>250</v>
      </c>
      <c r="H23" s="14" t="s">
        <v>25</v>
      </c>
      <c r="I23" s="15" t="s">
        <v>123</v>
      </c>
      <c r="J23" s="16" t="s">
        <v>21</v>
      </c>
      <c r="K23" s="17" t="s">
        <v>22</v>
      </c>
      <c r="L23" s="13" t="s">
        <v>24</v>
      </c>
      <c r="M23" s="15" t="s">
        <v>251</v>
      </c>
      <c r="N23" s="16" t="s">
        <v>21</v>
      </c>
      <c r="O23" s="17" t="s">
        <v>25</v>
      </c>
      <c r="P23" s="17" t="s">
        <v>22</v>
      </c>
      <c r="Q23" s="15" t="s">
        <v>251</v>
      </c>
      <c r="R23" s="16" t="s">
        <v>21</v>
      </c>
      <c r="S23" s="17" t="s">
        <v>22</v>
      </c>
      <c r="T23" s="13" t="s">
        <v>24</v>
      </c>
      <c r="U23" s="15" t="s">
        <v>123</v>
      </c>
      <c r="V23" s="16" t="s">
        <v>21</v>
      </c>
      <c r="W23" s="13" t="s">
        <v>26</v>
      </c>
      <c r="X23" s="17" t="s">
        <v>22</v>
      </c>
    </row>
    <row r="24" spans="1:24" s="24" customFormat="1" ht="14.25" customHeight="1">
      <c r="A24" s="22">
        <v>1</v>
      </c>
      <c r="B24" s="22">
        <v>2</v>
      </c>
      <c r="C24" s="23">
        <v>3</v>
      </c>
      <c r="D24" s="23">
        <v>4</v>
      </c>
      <c r="E24" s="23">
        <v>5</v>
      </c>
      <c r="F24" s="22">
        <v>4</v>
      </c>
      <c r="G24" s="23">
        <v>6</v>
      </c>
      <c r="H24" s="23">
        <v>6</v>
      </c>
      <c r="I24" s="23">
        <v>8</v>
      </c>
      <c r="J24" s="22">
        <v>9</v>
      </c>
      <c r="K24" s="23">
        <v>10</v>
      </c>
      <c r="L24" s="23">
        <v>9</v>
      </c>
      <c r="M24" s="23">
        <v>7</v>
      </c>
      <c r="N24" s="22">
        <v>8</v>
      </c>
      <c r="O24" s="22">
        <v>11</v>
      </c>
      <c r="P24" s="22">
        <v>9</v>
      </c>
      <c r="Q24" s="22">
        <v>10</v>
      </c>
      <c r="R24" s="23">
        <v>11</v>
      </c>
      <c r="S24" s="23">
        <v>12</v>
      </c>
      <c r="T24" s="23">
        <v>15</v>
      </c>
      <c r="U24" s="22">
        <v>17</v>
      </c>
      <c r="V24" s="23">
        <v>18</v>
      </c>
      <c r="W24" s="23">
        <v>17</v>
      </c>
      <c r="X24" s="23">
        <v>19</v>
      </c>
    </row>
    <row r="25" spans="1:24" s="24" customFormat="1" ht="30.75" customHeight="1">
      <c r="A25" s="25">
        <v>5</v>
      </c>
      <c r="B25" s="34" t="s">
        <v>45</v>
      </c>
      <c r="C25" s="119">
        <v>128366.91</v>
      </c>
      <c r="D25" s="27">
        <f t="shared" si="0"/>
        <v>48021.02</v>
      </c>
      <c r="E25" s="27">
        <f t="shared" si="0"/>
        <v>47987.11</v>
      </c>
      <c r="F25" s="258"/>
      <c r="G25" s="27">
        <f t="shared" si="1"/>
        <v>99.92938509011263</v>
      </c>
      <c r="H25" s="27"/>
      <c r="I25" s="27">
        <v>0</v>
      </c>
      <c r="J25" s="27">
        <v>0</v>
      </c>
      <c r="K25" s="27">
        <v>0</v>
      </c>
      <c r="L25" s="27"/>
      <c r="M25" s="27">
        <v>0</v>
      </c>
      <c r="N25" s="27">
        <v>0</v>
      </c>
      <c r="O25" s="27"/>
      <c r="P25" s="27">
        <v>0</v>
      </c>
      <c r="Q25" s="27">
        <v>48021.02</v>
      </c>
      <c r="R25" s="27">
        <v>47987.11</v>
      </c>
      <c r="S25" s="27">
        <f t="shared" si="2"/>
        <v>99.92938509011263</v>
      </c>
      <c r="T25" s="18"/>
      <c r="U25" s="18">
        <v>0</v>
      </c>
      <c r="V25" s="18">
        <v>0</v>
      </c>
      <c r="W25" s="18"/>
      <c r="X25" s="18">
        <v>0</v>
      </c>
    </row>
    <row r="26" spans="1:24" s="24" customFormat="1" ht="16.5" customHeight="1">
      <c r="A26" s="25">
        <v>6</v>
      </c>
      <c r="B26" s="34" t="s">
        <v>44</v>
      </c>
      <c r="C26" s="119">
        <v>133425.4</v>
      </c>
      <c r="D26" s="27">
        <f t="shared" si="0"/>
        <v>61859.58</v>
      </c>
      <c r="E26" s="27">
        <f t="shared" si="0"/>
        <v>61859.58</v>
      </c>
      <c r="F26" s="258"/>
      <c r="G26" s="27">
        <f t="shared" si="1"/>
        <v>100</v>
      </c>
      <c r="H26" s="27"/>
      <c r="I26" s="27">
        <v>0</v>
      </c>
      <c r="J26" s="27">
        <v>0</v>
      </c>
      <c r="K26" s="27">
        <v>0</v>
      </c>
      <c r="L26" s="27"/>
      <c r="M26" s="27">
        <v>0</v>
      </c>
      <c r="N26" s="27">
        <v>0</v>
      </c>
      <c r="O26" s="27"/>
      <c r="P26" s="27">
        <v>0</v>
      </c>
      <c r="Q26" s="27">
        <v>61859.58</v>
      </c>
      <c r="R26" s="27">
        <v>61859.58</v>
      </c>
      <c r="S26" s="27">
        <f t="shared" si="2"/>
        <v>100</v>
      </c>
      <c r="T26" s="18"/>
      <c r="U26" s="18">
        <v>0</v>
      </c>
      <c r="V26" s="18">
        <v>0</v>
      </c>
      <c r="W26" s="18"/>
      <c r="X26" s="18">
        <v>0</v>
      </c>
    </row>
    <row r="27" spans="1:24" s="409" customFormat="1" ht="16.5" customHeight="1">
      <c r="A27" s="402">
        <v>7</v>
      </c>
      <c r="B27" s="403" t="s">
        <v>43</v>
      </c>
      <c r="C27" s="404">
        <v>7955</v>
      </c>
      <c r="D27" s="404">
        <f>Q27</f>
        <v>6101</v>
      </c>
      <c r="E27" s="404">
        <f>R27</f>
        <v>5374.7</v>
      </c>
      <c r="F27" s="405"/>
      <c r="G27" s="406">
        <f t="shared" si="1"/>
        <v>88.09539419767252</v>
      </c>
      <c r="H27" s="407"/>
      <c r="I27" s="404" t="e">
        <f>#REF!+#REF!</f>
        <v>#REF!</v>
      </c>
      <c r="J27" s="404" t="e">
        <f>#REF!+#REF!</f>
        <v>#REF!</v>
      </c>
      <c r="K27" s="408">
        <v>0</v>
      </c>
      <c r="L27" s="407"/>
      <c r="M27" s="404">
        <v>0</v>
      </c>
      <c r="N27" s="404">
        <v>0</v>
      </c>
      <c r="O27" s="408"/>
      <c r="P27" s="408">
        <v>0</v>
      </c>
      <c r="Q27" s="404">
        <v>6101</v>
      </c>
      <c r="R27" s="404">
        <v>5374.7</v>
      </c>
      <c r="S27" s="407">
        <f t="shared" si="2"/>
        <v>88.09539419767252</v>
      </c>
      <c r="T27" s="407"/>
      <c r="U27" s="404">
        <v>0</v>
      </c>
      <c r="V27" s="404" t="e">
        <f>#REF!+#REF!</f>
        <v>#REF!</v>
      </c>
      <c r="W27" s="407"/>
      <c r="X27" s="407">
        <v>0</v>
      </c>
    </row>
    <row r="28" spans="1:24" s="409" customFormat="1" ht="29.25" customHeight="1">
      <c r="A28" s="402">
        <v>8</v>
      </c>
      <c r="B28" s="403" t="s">
        <v>116</v>
      </c>
      <c r="C28" s="404">
        <v>2066.9</v>
      </c>
      <c r="D28" s="406">
        <f>I28+M28+Q28+U28</f>
        <v>382</v>
      </c>
      <c r="E28" s="406">
        <f>J28+N28+R28+V28</f>
        <v>382</v>
      </c>
      <c r="F28" s="412"/>
      <c r="G28" s="406">
        <f t="shared" si="1"/>
        <v>100</v>
      </c>
      <c r="H28" s="406"/>
      <c r="I28" s="406">
        <v>0</v>
      </c>
      <c r="J28" s="406">
        <v>0</v>
      </c>
      <c r="K28" s="406">
        <v>0</v>
      </c>
      <c r="L28" s="412"/>
      <c r="M28" s="406">
        <v>0</v>
      </c>
      <c r="N28" s="406">
        <v>0</v>
      </c>
      <c r="O28" s="412"/>
      <c r="P28" s="406">
        <v>0</v>
      </c>
      <c r="Q28" s="406">
        <v>382</v>
      </c>
      <c r="R28" s="406">
        <v>382</v>
      </c>
      <c r="S28" s="406">
        <f t="shared" si="2"/>
        <v>100</v>
      </c>
      <c r="T28" s="413"/>
      <c r="U28" s="414">
        <v>0</v>
      </c>
      <c r="V28" s="414">
        <v>0</v>
      </c>
      <c r="W28" s="414"/>
      <c r="X28" s="414">
        <v>0</v>
      </c>
    </row>
    <row r="29" spans="1:24" s="24" customFormat="1" ht="36.75" customHeight="1">
      <c r="A29" s="25">
        <v>9</v>
      </c>
      <c r="B29" s="34" t="s">
        <v>117</v>
      </c>
      <c r="C29" s="119">
        <v>97624.7</v>
      </c>
      <c r="D29" s="27">
        <f>I29+M29+Q29+U29</f>
        <v>45615.44</v>
      </c>
      <c r="E29" s="27">
        <f>J29+N29+R29+V29</f>
        <v>42966.09</v>
      </c>
      <c r="F29" s="257"/>
      <c r="G29" s="27">
        <f t="shared" si="1"/>
        <v>94.19198850213874</v>
      </c>
      <c r="H29" s="27"/>
      <c r="I29" s="27">
        <v>0</v>
      </c>
      <c r="J29" s="27">
        <v>0</v>
      </c>
      <c r="K29" s="27">
        <v>0</v>
      </c>
      <c r="L29" s="257"/>
      <c r="M29" s="27">
        <v>0</v>
      </c>
      <c r="N29" s="27">
        <v>0</v>
      </c>
      <c r="O29" s="257"/>
      <c r="P29" s="27">
        <v>0</v>
      </c>
      <c r="Q29" s="27">
        <v>45615.44</v>
      </c>
      <c r="R29" s="27">
        <v>42966.09</v>
      </c>
      <c r="S29" s="257">
        <f t="shared" si="2"/>
        <v>94.19198850213874</v>
      </c>
      <c r="T29" s="252"/>
      <c r="U29" s="18">
        <v>0</v>
      </c>
      <c r="V29" s="18">
        <v>0</v>
      </c>
      <c r="W29" s="18"/>
      <c r="X29" s="18">
        <v>0</v>
      </c>
    </row>
    <row r="30" spans="1:24" s="409" customFormat="1" ht="16.5" customHeight="1">
      <c r="A30" s="402">
        <v>10</v>
      </c>
      <c r="B30" s="403" t="s">
        <v>118</v>
      </c>
      <c r="C30" s="404">
        <v>294703.7</v>
      </c>
      <c r="D30" s="406">
        <f>M30+Q30</f>
        <v>227613</v>
      </c>
      <c r="E30" s="406">
        <f>N30+R30</f>
        <v>203887.69999999998</v>
      </c>
      <c r="F30" s="406"/>
      <c r="G30" s="406">
        <f t="shared" si="1"/>
        <v>89.57647410297302</v>
      </c>
      <c r="H30" s="406"/>
      <c r="I30" s="406"/>
      <c r="J30" s="406"/>
      <c r="K30" s="406"/>
      <c r="L30" s="406"/>
      <c r="M30" s="406">
        <v>7383.8</v>
      </c>
      <c r="N30" s="406">
        <v>3484.3</v>
      </c>
      <c r="O30" s="406"/>
      <c r="P30" s="406">
        <f>N30*100/M30</f>
        <v>47.188439556867735</v>
      </c>
      <c r="Q30" s="406">
        <v>220229.2</v>
      </c>
      <c r="R30" s="406">
        <v>200403.4</v>
      </c>
      <c r="S30" s="406">
        <f t="shared" si="2"/>
        <v>90.99765153757994</v>
      </c>
      <c r="T30" s="406"/>
      <c r="U30" s="406"/>
      <c r="V30" s="406"/>
      <c r="X30" s="415"/>
    </row>
    <row r="31" spans="1:24" s="250" customFormat="1" ht="13.5">
      <c r="A31" s="245"/>
      <c r="B31" s="246" t="s">
        <v>52</v>
      </c>
      <c r="C31" s="249">
        <f>C11+C12+C13+C19+C25+C26+C27+C28+C29+C30</f>
        <v>805213.1900000001</v>
      </c>
      <c r="D31" s="249">
        <f>D11+D12+D13+D19+D25+D26+D27+D28+D29+D30</f>
        <v>424774.16000000003</v>
      </c>
      <c r="E31" s="249">
        <f>E11+E12+E13+E19+E25+E26+E27+E28+E29+E30</f>
        <v>396135.087</v>
      </c>
      <c r="F31" s="247"/>
      <c r="G31" s="247">
        <f t="shared" si="1"/>
        <v>93.25781186878223</v>
      </c>
      <c r="H31" s="248"/>
      <c r="I31" s="249" t="e">
        <f>I11+I12+I13+I19+I25+I26+I27+I28+I29+I30</f>
        <v>#REF!</v>
      </c>
      <c r="J31" s="249" t="e">
        <f>J11+J12+J13+J19+J25+J26+J27+J28+J29+J30</f>
        <v>#REF!</v>
      </c>
      <c r="K31" s="247"/>
      <c r="L31" s="247" t="e">
        <f>J31*100/I31</f>
        <v>#REF!</v>
      </c>
      <c r="M31" s="249">
        <f>M11+M12+M13+M19+M25+M26+M27+M28+M29+M30</f>
        <v>13705.2</v>
      </c>
      <c r="N31" s="249">
        <f>N11+N12+N13+N19+N25+N26+N27+N28+N29+N30</f>
        <v>9805.7</v>
      </c>
      <c r="O31" s="247"/>
      <c r="P31" s="247">
        <f>N31*100/M31</f>
        <v>71.54729591687827</v>
      </c>
      <c r="Q31" s="249">
        <f>Q11+Q12+Q13+Q19+Q25+Q26+Q27+Q28+Q29+Q30</f>
        <v>411068.96</v>
      </c>
      <c r="R31" s="249">
        <f>R11+R12+R13+R19+R25+R26+R27+R28+R29+R30</f>
        <v>386329.387</v>
      </c>
      <c r="S31" s="247">
        <f t="shared" si="2"/>
        <v>93.9816489671222</v>
      </c>
      <c r="T31" s="247">
        <f>R31*100/Q31</f>
        <v>93.9816489671222</v>
      </c>
      <c r="U31" s="249">
        <f>U11+U12+U13+U19+U25+U26+U27+U28+U29+U30</f>
        <v>0</v>
      </c>
      <c r="V31" s="249" t="e">
        <f>V11+V12+V13+V19+V25+V26+V27+V28+V29+V30</f>
        <v>#REF!</v>
      </c>
      <c r="W31" s="247"/>
      <c r="X31" s="247">
        <v>0</v>
      </c>
    </row>
    <row r="32" spans="2:7" ht="12.75">
      <c r="B32" s="397"/>
      <c r="C32" s="398"/>
      <c r="D32" s="397"/>
      <c r="E32" s="397"/>
      <c r="F32" s="397"/>
      <c r="G32" s="397"/>
    </row>
    <row r="33" spans="2:19" ht="49.5" customHeight="1">
      <c r="B33" s="458" t="s">
        <v>273</v>
      </c>
      <c r="C33" s="458"/>
      <c r="D33" s="458"/>
      <c r="E33" s="458"/>
      <c r="F33" s="458"/>
      <c r="G33" s="458"/>
      <c r="Q33" s="484" t="s">
        <v>274</v>
      </c>
      <c r="R33" s="484"/>
      <c r="S33" s="484"/>
    </row>
    <row r="35" ht="12.75">
      <c r="B35" s="7" t="s">
        <v>270</v>
      </c>
    </row>
  </sheetData>
  <sheetProtection/>
  <mergeCells count="31">
    <mergeCell ref="U8:X8"/>
    <mergeCell ref="U22:X22"/>
    <mergeCell ref="D8:D9"/>
    <mergeCell ref="Q22:S22"/>
    <mergeCell ref="I22:K22"/>
    <mergeCell ref="A2:X2"/>
    <mergeCell ref="A3:X3"/>
    <mergeCell ref="A4:X4"/>
    <mergeCell ref="M5:N5"/>
    <mergeCell ref="U5:X5"/>
    <mergeCell ref="Q8:S8"/>
    <mergeCell ref="I21:X21"/>
    <mergeCell ref="C8:C9"/>
    <mergeCell ref="C22:C23"/>
    <mergeCell ref="E8:G8"/>
    <mergeCell ref="B33:G33"/>
    <mergeCell ref="Q33:S33"/>
    <mergeCell ref="B6:B9"/>
    <mergeCell ref="C6:X6"/>
    <mergeCell ref="M22:P22"/>
    <mergeCell ref="M8:P8"/>
    <mergeCell ref="D22:D23"/>
    <mergeCell ref="B20:B23"/>
    <mergeCell ref="I8:K8"/>
    <mergeCell ref="C21:G21"/>
    <mergeCell ref="A20:A23"/>
    <mergeCell ref="A6:A9"/>
    <mergeCell ref="E22:G22"/>
    <mergeCell ref="C7:G7"/>
    <mergeCell ref="I7:X7"/>
    <mergeCell ref="C20:X20"/>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O24"/>
  <sheetViews>
    <sheetView zoomScalePageLayoutView="0" workbookViewId="0" topLeftCell="A1">
      <selection activeCell="N8" sqref="N8"/>
    </sheetView>
  </sheetViews>
  <sheetFormatPr defaultColWidth="9.140625" defaultRowHeight="12.75"/>
  <cols>
    <col min="1" max="1" width="4.140625" style="394" customWidth="1"/>
    <col min="2" max="2" width="32.8515625" style="358" customWidth="1"/>
    <col min="3" max="3" width="4.140625" style="358" customWidth="1"/>
    <col min="4" max="4" width="7.7109375" style="358" customWidth="1"/>
    <col min="5" max="5" width="4.57421875" style="358" customWidth="1"/>
    <col min="6" max="6" width="7.7109375" style="358" hidden="1" customWidth="1"/>
    <col min="7" max="7" width="10.8515625" style="393" hidden="1" customWidth="1"/>
    <col min="8" max="8" width="13.28125" style="393" hidden="1" customWidth="1"/>
    <col min="9" max="9" width="12.57421875" style="393" hidden="1" customWidth="1"/>
    <col min="10" max="10" width="12.57421875" style="358" hidden="1" customWidth="1"/>
    <col min="11" max="11" width="14.140625" style="358" customWidth="1"/>
    <col min="12" max="12" width="13.00390625" style="358" customWidth="1"/>
    <col min="13" max="13" width="13.7109375" style="358" customWidth="1"/>
    <col min="14" max="14" width="12.28125" style="358" customWidth="1"/>
    <col min="15" max="15" width="69.8515625" style="358" customWidth="1"/>
    <col min="16" max="16" width="10.421875" style="358" bestFit="1" customWidth="1"/>
    <col min="17" max="17" width="10.00390625" style="358" bestFit="1" customWidth="1"/>
    <col min="18" max="16384" width="9.140625" style="358" customWidth="1"/>
  </cols>
  <sheetData>
    <row r="1" spans="1:15" ht="23.25" customHeight="1">
      <c r="A1" s="491" t="s">
        <v>217</v>
      </c>
      <c r="B1" s="491"/>
      <c r="C1" s="491"/>
      <c r="D1" s="491"/>
      <c r="E1" s="491"/>
      <c r="F1" s="491"/>
      <c r="G1" s="491"/>
      <c r="H1" s="491"/>
      <c r="I1" s="491"/>
      <c r="J1" s="491"/>
      <c r="K1" s="491"/>
      <c r="L1" s="491"/>
      <c r="M1" s="491"/>
      <c r="N1" s="491"/>
      <c r="O1" s="491"/>
    </row>
    <row r="2" spans="1:15" ht="18.75" customHeight="1">
      <c r="A2" s="491" t="s">
        <v>271</v>
      </c>
      <c r="B2" s="491"/>
      <c r="C2" s="491"/>
      <c r="D2" s="491"/>
      <c r="E2" s="491"/>
      <c r="F2" s="491"/>
      <c r="G2" s="491"/>
      <c r="H2" s="491"/>
      <c r="I2" s="491"/>
      <c r="J2" s="491"/>
      <c r="K2" s="491"/>
      <c r="L2" s="491"/>
      <c r="M2" s="491"/>
      <c r="N2" s="491"/>
      <c r="O2" s="491"/>
    </row>
    <row r="3" spans="1:15" ht="18.75" customHeight="1">
      <c r="A3" s="492" t="s">
        <v>312</v>
      </c>
      <c r="B3" s="492"/>
      <c r="C3" s="492"/>
      <c r="D3" s="492"/>
      <c r="E3" s="492"/>
      <c r="F3" s="492"/>
      <c r="G3" s="492"/>
      <c r="H3" s="492"/>
      <c r="I3" s="492"/>
      <c r="J3" s="492"/>
      <c r="K3" s="492"/>
      <c r="L3" s="492"/>
      <c r="M3" s="492"/>
      <c r="N3" s="492"/>
      <c r="O3" s="492"/>
    </row>
    <row r="4" spans="1:15" ht="30">
      <c r="A4" s="359" t="s">
        <v>5</v>
      </c>
      <c r="B4" s="360" t="s">
        <v>64</v>
      </c>
      <c r="C4" s="360" t="s">
        <v>218</v>
      </c>
      <c r="D4" s="360" t="s">
        <v>219</v>
      </c>
      <c r="E4" s="360" t="s">
        <v>220</v>
      </c>
      <c r="F4" s="360" t="s">
        <v>221</v>
      </c>
      <c r="G4" s="361" t="s">
        <v>222</v>
      </c>
      <c r="H4" s="362" t="s">
        <v>223</v>
      </c>
      <c r="I4" s="361" t="s">
        <v>224</v>
      </c>
      <c r="J4" s="362" t="s">
        <v>223</v>
      </c>
      <c r="K4" s="361" t="s">
        <v>225</v>
      </c>
      <c r="L4" s="363" t="s">
        <v>306</v>
      </c>
      <c r="M4" s="363" t="s">
        <v>307</v>
      </c>
      <c r="N4" s="363" t="s">
        <v>226</v>
      </c>
      <c r="O4" s="360" t="s">
        <v>227</v>
      </c>
    </row>
    <row r="5" spans="1:15" s="370" customFormat="1" ht="21.75" customHeight="1">
      <c r="A5" s="364"/>
      <c r="B5" s="365" t="s">
        <v>228</v>
      </c>
      <c r="C5" s="366"/>
      <c r="D5" s="366"/>
      <c r="E5" s="366"/>
      <c r="F5" s="366"/>
      <c r="G5" s="367" t="e">
        <f>#REF!+G6</f>
        <v>#REF!</v>
      </c>
      <c r="H5" s="367" t="e">
        <f>#REF!+H6</f>
        <v>#REF!</v>
      </c>
      <c r="I5" s="367" t="e">
        <f>#REF!+I6</f>
        <v>#REF!</v>
      </c>
      <c r="J5" s="367" t="e">
        <f>#REF!+J6</f>
        <v>#REF!</v>
      </c>
      <c r="K5" s="367">
        <f>K6</f>
        <v>3061400</v>
      </c>
      <c r="L5" s="367">
        <f>L6</f>
        <v>3061400</v>
      </c>
      <c r="M5" s="367">
        <f>M6</f>
        <v>2121563.9</v>
      </c>
      <c r="N5" s="368">
        <f>M5/L5*100</f>
        <v>69.30044750767622</v>
      </c>
      <c r="O5" s="369" t="s">
        <v>229</v>
      </c>
    </row>
    <row r="6" spans="1:15" s="370" customFormat="1" ht="42.75" customHeight="1">
      <c r="A6" s="371"/>
      <c r="B6" s="372" t="s">
        <v>230</v>
      </c>
      <c r="C6" s="373"/>
      <c r="D6" s="373"/>
      <c r="E6" s="373"/>
      <c r="F6" s="373"/>
      <c r="G6" s="374" t="e">
        <f>#REF!+#REF!</f>
        <v>#REF!</v>
      </c>
      <c r="H6" s="374" t="e">
        <f>#REF!+#REF!</f>
        <v>#REF!</v>
      </c>
      <c r="I6" s="374" t="e">
        <f>#REF!+#REF!</f>
        <v>#REF!</v>
      </c>
      <c r="J6" s="374" t="e">
        <f>#REF!+#REF!</f>
        <v>#REF!</v>
      </c>
      <c r="K6" s="375">
        <f>K8+K9+K14+K10+K11+K12+K13</f>
        <v>3061400</v>
      </c>
      <c r="L6" s="375">
        <f>L8+L9+L14+L10+L11+L12+L13</f>
        <v>3061400</v>
      </c>
      <c r="M6" s="375">
        <f>M8+M9+M14+M10+M11+M12+M13</f>
        <v>2121563.9</v>
      </c>
      <c r="N6" s="376">
        <f>M6/L6*100</f>
        <v>69.30044750767622</v>
      </c>
      <c r="O6" s="377"/>
    </row>
    <row r="7" spans="1:15" s="370" customFormat="1" ht="14.25" customHeight="1">
      <c r="A7" s="378"/>
      <c r="B7" s="379" t="s">
        <v>231</v>
      </c>
      <c r="C7" s="380"/>
      <c r="D7" s="380"/>
      <c r="E7" s="380"/>
      <c r="F7" s="380"/>
      <c r="G7" s="381"/>
      <c r="H7" s="381"/>
      <c r="I7" s="381"/>
      <c r="J7" s="381"/>
      <c r="K7" s="382"/>
      <c r="L7" s="375"/>
      <c r="M7" s="375"/>
      <c r="N7" s="376"/>
      <c r="O7" s="377"/>
    </row>
    <row r="8" spans="1:15" s="370" customFormat="1" ht="91.5" customHeight="1">
      <c r="A8" s="378">
        <v>1</v>
      </c>
      <c r="B8" s="379" t="s">
        <v>232</v>
      </c>
      <c r="C8" s="380"/>
      <c r="D8" s="380"/>
      <c r="E8" s="380"/>
      <c r="F8" s="380"/>
      <c r="G8" s="381"/>
      <c r="H8" s="381"/>
      <c r="I8" s="381"/>
      <c r="J8" s="381"/>
      <c r="K8" s="382">
        <v>57400</v>
      </c>
      <c r="L8" s="375">
        <v>57400</v>
      </c>
      <c r="M8" s="375">
        <v>57400</v>
      </c>
      <c r="N8" s="376">
        <f>M8/L8*100</f>
        <v>100</v>
      </c>
      <c r="O8" s="377" t="s">
        <v>272</v>
      </c>
    </row>
    <row r="9" spans="1:15" s="370" customFormat="1" ht="148.5" customHeight="1">
      <c r="A9" s="378">
        <v>2</v>
      </c>
      <c r="B9" s="379" t="s">
        <v>233</v>
      </c>
      <c r="C9" s="380"/>
      <c r="D9" s="380"/>
      <c r="E9" s="380"/>
      <c r="F9" s="380"/>
      <c r="G9" s="381"/>
      <c r="H9" s="381"/>
      <c r="I9" s="381"/>
      <c r="J9" s="381"/>
      <c r="K9" s="382">
        <v>768000</v>
      </c>
      <c r="L9" s="375">
        <v>768000</v>
      </c>
      <c r="M9" s="375">
        <v>599200</v>
      </c>
      <c r="N9" s="376">
        <f>M9/L9*100</f>
        <v>78.02083333333333</v>
      </c>
      <c r="O9" s="377" t="s">
        <v>313</v>
      </c>
    </row>
    <row r="10" spans="1:15" s="370" customFormat="1" ht="147" customHeight="1">
      <c r="A10" s="378">
        <v>3</v>
      </c>
      <c r="B10" s="379" t="s">
        <v>234</v>
      </c>
      <c r="C10" s="380"/>
      <c r="D10" s="380"/>
      <c r="E10" s="380"/>
      <c r="F10" s="380"/>
      <c r="G10" s="381"/>
      <c r="H10" s="381"/>
      <c r="I10" s="381"/>
      <c r="J10" s="381"/>
      <c r="K10" s="382">
        <v>533400</v>
      </c>
      <c r="L10" s="375">
        <v>533400</v>
      </c>
      <c r="M10" s="375">
        <v>143300</v>
      </c>
      <c r="N10" s="376">
        <f>M10/L10*100</f>
        <v>26.865391826021746</v>
      </c>
      <c r="O10" s="377" t="s">
        <v>314</v>
      </c>
    </row>
    <row r="11" spans="1:15" s="370" customFormat="1" ht="66.75" customHeight="1">
      <c r="A11" s="378" t="s">
        <v>167</v>
      </c>
      <c r="B11" s="379" t="s">
        <v>235</v>
      </c>
      <c r="C11" s="380"/>
      <c r="D11" s="380"/>
      <c r="E11" s="380"/>
      <c r="F11" s="380"/>
      <c r="G11" s="381"/>
      <c r="H11" s="381"/>
      <c r="I11" s="381"/>
      <c r="J11" s="381"/>
      <c r="K11" s="382">
        <v>0</v>
      </c>
      <c r="L11" s="375">
        <v>0</v>
      </c>
      <c r="M11" s="375">
        <v>0</v>
      </c>
      <c r="N11" s="376">
        <v>0</v>
      </c>
      <c r="O11" s="377"/>
    </row>
    <row r="12" spans="1:15" s="370" customFormat="1" ht="126.75" customHeight="1">
      <c r="A12" s="378" t="s">
        <v>171</v>
      </c>
      <c r="B12" s="379" t="s">
        <v>236</v>
      </c>
      <c r="C12" s="380"/>
      <c r="D12" s="380"/>
      <c r="E12" s="380"/>
      <c r="F12" s="380"/>
      <c r="G12" s="381"/>
      <c r="H12" s="381"/>
      <c r="I12" s="381"/>
      <c r="J12" s="381"/>
      <c r="K12" s="382">
        <v>60000</v>
      </c>
      <c r="L12" s="375">
        <v>60000</v>
      </c>
      <c r="M12" s="375">
        <v>60000</v>
      </c>
      <c r="N12" s="376">
        <f>M12/L12*100</f>
        <v>100</v>
      </c>
      <c r="O12" s="377" t="s">
        <v>315</v>
      </c>
    </row>
    <row r="13" spans="1:15" s="370" customFormat="1" ht="215.25" customHeight="1">
      <c r="A13" s="378" t="s">
        <v>173</v>
      </c>
      <c r="B13" s="379" t="s">
        <v>237</v>
      </c>
      <c r="C13" s="380"/>
      <c r="D13" s="380"/>
      <c r="E13" s="380"/>
      <c r="F13" s="380"/>
      <c r="G13" s="381"/>
      <c r="H13" s="381"/>
      <c r="I13" s="381"/>
      <c r="J13" s="381"/>
      <c r="K13" s="382">
        <v>461500</v>
      </c>
      <c r="L13" s="375">
        <v>461500</v>
      </c>
      <c r="M13" s="375">
        <v>300910</v>
      </c>
      <c r="N13" s="376">
        <f>M13/L13*100</f>
        <v>65.20260021668473</v>
      </c>
      <c r="O13" s="377" t="s">
        <v>316</v>
      </c>
    </row>
    <row r="14" spans="1:15" s="370" customFormat="1" ht="122.25">
      <c r="A14" s="371" t="s">
        <v>238</v>
      </c>
      <c r="B14" s="395" t="s">
        <v>239</v>
      </c>
      <c r="C14" s="373"/>
      <c r="D14" s="373"/>
      <c r="E14" s="373"/>
      <c r="F14" s="373"/>
      <c r="G14" s="374"/>
      <c r="H14" s="374"/>
      <c r="I14" s="374"/>
      <c r="J14" s="374"/>
      <c r="K14" s="375">
        <v>1181100</v>
      </c>
      <c r="L14" s="375">
        <v>1181100</v>
      </c>
      <c r="M14" s="375">
        <v>960753.9</v>
      </c>
      <c r="N14" s="376">
        <f>M14/L14*100</f>
        <v>81.34399288798578</v>
      </c>
      <c r="O14" s="377" t="s">
        <v>317</v>
      </c>
    </row>
    <row r="15" spans="1:15" ht="14.25" customHeight="1">
      <c r="A15" s="383"/>
      <c r="B15" s="493" t="s">
        <v>19</v>
      </c>
      <c r="C15" s="493"/>
      <c r="D15" s="493"/>
      <c r="E15" s="493"/>
      <c r="F15" s="384"/>
      <c r="G15" s="385" t="e">
        <f>G5+#REF!</f>
        <v>#REF!</v>
      </c>
      <c r="H15" s="385" t="e">
        <f>H5+#REF!</f>
        <v>#REF!</v>
      </c>
      <c r="I15" s="385" t="e">
        <f>I5+#REF!</f>
        <v>#REF!</v>
      </c>
      <c r="J15" s="385" t="e">
        <f>J5+#REF!</f>
        <v>#REF!</v>
      </c>
      <c r="K15" s="386">
        <f aca="true" t="shared" si="0" ref="K15:M16">K5</f>
        <v>3061400</v>
      </c>
      <c r="L15" s="386">
        <f t="shared" si="0"/>
        <v>3061400</v>
      </c>
      <c r="M15" s="386">
        <f t="shared" si="0"/>
        <v>2121563.9</v>
      </c>
      <c r="N15" s="387">
        <f>M15/L15*100</f>
        <v>69.30044750767622</v>
      </c>
      <c r="O15" s="432"/>
    </row>
    <row r="16" spans="1:15" ht="14.25" customHeight="1">
      <c r="A16" s="388"/>
      <c r="B16" s="494" t="s">
        <v>230</v>
      </c>
      <c r="C16" s="494"/>
      <c r="D16" s="494"/>
      <c r="E16" s="494"/>
      <c r="F16" s="389"/>
      <c r="G16" s="374" t="e">
        <f>G6+#REF!</f>
        <v>#REF!</v>
      </c>
      <c r="H16" s="374" t="e">
        <f>H6+#REF!</f>
        <v>#REF!</v>
      </c>
      <c r="I16" s="374" t="e">
        <f>I6+#REF!</f>
        <v>#REF!</v>
      </c>
      <c r="J16" s="374" t="e">
        <f>J6+#REF!</f>
        <v>#REF!</v>
      </c>
      <c r="K16" s="386">
        <f t="shared" si="0"/>
        <v>3061400</v>
      </c>
      <c r="L16" s="386">
        <f t="shared" si="0"/>
        <v>3061400</v>
      </c>
      <c r="M16" s="386">
        <f t="shared" si="0"/>
        <v>2121563.9</v>
      </c>
      <c r="N16" s="376">
        <f>M16/L16*100</f>
        <v>69.30044750767622</v>
      </c>
      <c r="O16" s="388" t="s">
        <v>229</v>
      </c>
    </row>
    <row r="19" spans="2:14" ht="36" customHeight="1">
      <c r="B19" s="485" t="s">
        <v>240</v>
      </c>
      <c r="C19" s="486"/>
      <c r="D19" s="486"/>
      <c r="E19" s="487"/>
      <c r="F19" s="488"/>
      <c r="G19" s="488"/>
      <c r="H19" s="488"/>
      <c r="I19" s="488"/>
      <c r="J19" s="488"/>
      <c r="K19" s="488"/>
      <c r="L19" s="489" t="s">
        <v>241</v>
      </c>
      <c r="M19" s="490"/>
      <c r="N19" s="490"/>
    </row>
    <row r="20" spans="4:9" ht="9.75">
      <c r="D20" s="393"/>
      <c r="E20" s="393"/>
      <c r="F20" s="393"/>
      <c r="G20" s="358"/>
      <c r="H20" s="358"/>
      <c r="I20" s="358"/>
    </row>
    <row r="21" spans="4:9" ht="9.75">
      <c r="D21" s="393"/>
      <c r="E21" s="393"/>
      <c r="F21" s="393"/>
      <c r="G21" s="358"/>
      <c r="H21" s="358"/>
      <c r="I21" s="358"/>
    </row>
    <row r="22" spans="4:9" ht="9.75">
      <c r="D22" s="393"/>
      <c r="E22" s="393"/>
      <c r="F22" s="393"/>
      <c r="G22" s="358"/>
      <c r="H22" s="358"/>
      <c r="I22" s="358"/>
    </row>
    <row r="23" spans="4:9" ht="9.75">
      <c r="D23" s="393"/>
      <c r="E23" s="393"/>
      <c r="F23" s="393"/>
      <c r="G23" s="358"/>
      <c r="H23" s="358"/>
      <c r="I23" s="358"/>
    </row>
    <row r="24" spans="4:9" ht="9.75">
      <c r="D24" s="393"/>
      <c r="E24" s="393"/>
      <c r="F24" s="393"/>
      <c r="G24" s="358"/>
      <c r="H24" s="358"/>
      <c r="I24" s="358"/>
    </row>
  </sheetData>
  <sheetProtection/>
  <mergeCells count="8">
    <mergeCell ref="B19:D19"/>
    <mergeCell ref="E19:K19"/>
    <mergeCell ref="L19:N19"/>
    <mergeCell ref="A1:O1"/>
    <mergeCell ref="A2:O2"/>
    <mergeCell ref="A3:O3"/>
    <mergeCell ref="B15:E15"/>
    <mergeCell ref="B16:E16"/>
  </mergeCells>
  <printOptions/>
  <pageMargins left="0.2362204724409449" right="0.15748031496062992" top="0.79" bottom="0.2755905511811024" header="0.15748031496062992" footer="0.15748031496062992"/>
  <pageSetup horizontalDpi="600" verticalDpi="600" orientation="portrait" paperSize="9" scale="70" r:id="rId1"/>
</worksheet>
</file>

<file path=xl/worksheets/sheet6.xml><?xml version="1.0" encoding="utf-8"?>
<worksheet xmlns="http://schemas.openxmlformats.org/spreadsheetml/2006/main" xmlns:r="http://schemas.openxmlformats.org/officeDocument/2006/relationships">
  <dimension ref="A1:R22"/>
  <sheetViews>
    <sheetView view="pageBreakPreview" zoomScaleSheetLayoutView="100" zoomScalePageLayoutView="0" workbookViewId="0" topLeftCell="A1">
      <selection activeCell="D11" sqref="D11"/>
    </sheetView>
  </sheetViews>
  <sheetFormatPr defaultColWidth="0" defaultRowHeight="12.75"/>
  <cols>
    <col min="1" max="1" width="35.8515625" style="274" customWidth="1"/>
    <col min="2" max="2" width="8.140625" style="274" customWidth="1"/>
    <col min="3" max="3" width="8.00390625" style="274" hidden="1" customWidth="1"/>
    <col min="4" max="4" width="9.7109375" style="274" customWidth="1"/>
    <col min="5" max="5" width="12.00390625" style="274" customWidth="1"/>
    <col min="6" max="6" width="1.28515625" style="274" hidden="1" customWidth="1"/>
    <col min="7" max="7" width="8.7109375" style="274" hidden="1" customWidth="1"/>
    <col min="8" max="8" width="8.421875" style="274" hidden="1" customWidth="1"/>
    <col min="9" max="9" width="7.140625" style="274" hidden="1" customWidth="1"/>
    <col min="10" max="10" width="8.57421875" style="274" hidden="1" customWidth="1"/>
    <col min="11" max="11" width="11.8515625" style="274" hidden="1" customWidth="1"/>
    <col min="12" max="12" width="8.57421875" style="274" hidden="1" customWidth="1"/>
    <col min="13" max="13" width="12.7109375" style="274" hidden="1" customWidth="1"/>
    <col min="14" max="14" width="8.57421875" style="274" customWidth="1"/>
    <col min="15" max="15" width="9.8515625" style="274" customWidth="1"/>
    <col min="16" max="16" width="8.28125" style="274" customWidth="1"/>
    <col min="17" max="17" width="8.7109375" style="274" hidden="1" customWidth="1"/>
    <col min="18" max="250" width="8.8515625" style="274" customWidth="1"/>
    <col min="251" max="251" width="39.8515625" style="274" customWidth="1"/>
    <col min="252" max="252" width="11.140625" style="274" customWidth="1"/>
    <col min="253" max="253" width="0" style="274" hidden="1" customWidth="1"/>
    <col min="254" max="254" width="9.57421875" style="274" customWidth="1"/>
    <col min="255" max="255" width="6.57421875" style="274" customWidth="1"/>
    <col min="256" max="16384" width="0" style="274" hidden="1" customWidth="1"/>
  </cols>
  <sheetData>
    <row r="1" spans="1:16" ht="13.5">
      <c r="A1" s="500" t="s">
        <v>53</v>
      </c>
      <c r="B1" s="500"/>
      <c r="C1" s="500"/>
      <c r="D1" s="500"/>
      <c r="E1" s="500"/>
      <c r="F1" s="500"/>
      <c r="G1" s="500"/>
      <c r="H1" s="500"/>
      <c r="I1" s="500"/>
      <c r="J1" s="500"/>
      <c r="K1" s="500"/>
      <c r="L1" s="500"/>
      <c r="M1" s="500"/>
      <c r="N1" s="500"/>
      <c r="O1" s="500"/>
      <c r="P1" s="500"/>
    </row>
    <row r="2" spans="1:16" ht="13.5">
      <c r="A2" s="500" t="s">
        <v>54</v>
      </c>
      <c r="B2" s="500"/>
      <c r="C2" s="500"/>
      <c r="D2" s="500"/>
      <c r="E2" s="500"/>
      <c r="F2" s="500"/>
      <c r="G2" s="500"/>
      <c r="H2" s="500"/>
      <c r="I2" s="500"/>
      <c r="J2" s="500"/>
      <c r="K2" s="500"/>
      <c r="L2" s="500"/>
      <c r="M2" s="500"/>
      <c r="N2" s="500"/>
      <c r="O2" s="500"/>
      <c r="P2" s="500"/>
    </row>
    <row r="3" spans="1:18" ht="15" customHeight="1">
      <c r="A3" s="478" t="s">
        <v>291</v>
      </c>
      <c r="B3" s="478"/>
      <c r="C3" s="478"/>
      <c r="D3" s="478"/>
      <c r="E3" s="478"/>
      <c r="F3" s="478"/>
      <c r="G3" s="478"/>
      <c r="H3" s="478"/>
      <c r="I3" s="478"/>
      <c r="J3" s="478"/>
      <c r="K3" s="478"/>
      <c r="L3" s="478"/>
      <c r="M3" s="478"/>
      <c r="N3" s="478"/>
      <c r="O3" s="478"/>
      <c r="P3" s="478"/>
      <c r="Q3" s="417"/>
      <c r="R3" s="417"/>
    </row>
    <row r="4" ht="3" customHeight="1">
      <c r="I4" s="416"/>
    </row>
    <row r="5" spans="11:17" ht="13.5">
      <c r="K5" s="501" t="s">
        <v>18</v>
      </c>
      <c r="L5" s="501"/>
      <c r="M5" s="501"/>
      <c r="N5" s="501"/>
      <c r="O5" s="501"/>
      <c r="P5" s="501"/>
      <c r="Q5" s="501"/>
    </row>
    <row r="6" spans="1:16" s="276" customFormat="1" ht="16.5" customHeight="1">
      <c r="A6" s="504" t="s">
        <v>35</v>
      </c>
      <c r="B6" s="502" t="s">
        <v>284</v>
      </c>
      <c r="C6" s="502"/>
      <c r="D6" s="502"/>
      <c r="E6" s="502"/>
      <c r="F6" s="502"/>
      <c r="G6" s="502"/>
      <c r="H6" s="502"/>
      <c r="I6" s="502"/>
      <c r="J6" s="502"/>
      <c r="K6" s="502"/>
      <c r="L6" s="502"/>
      <c r="M6" s="502"/>
      <c r="N6" s="502"/>
      <c r="O6" s="502"/>
      <c r="P6" s="502"/>
    </row>
    <row r="7" spans="1:16" s="276" customFormat="1" ht="15" customHeight="1">
      <c r="A7" s="504"/>
      <c r="B7" s="503" t="s">
        <v>19</v>
      </c>
      <c r="C7" s="503"/>
      <c r="D7" s="503"/>
      <c r="E7" s="503"/>
      <c r="F7" s="278"/>
      <c r="G7" s="504" t="s">
        <v>210</v>
      </c>
      <c r="H7" s="504"/>
      <c r="I7" s="504"/>
      <c r="J7" s="504"/>
      <c r="K7" s="504"/>
      <c r="L7" s="504"/>
      <c r="M7" s="504"/>
      <c r="N7" s="504"/>
      <c r="O7" s="504"/>
      <c r="P7" s="504"/>
    </row>
    <row r="8" spans="1:16" s="276" customFormat="1" ht="16.5" customHeight="1">
      <c r="A8" s="504"/>
      <c r="B8" s="506" t="s">
        <v>126</v>
      </c>
      <c r="C8" s="277"/>
      <c r="D8" s="505" t="s">
        <v>21</v>
      </c>
      <c r="E8" s="504" t="s">
        <v>292</v>
      </c>
      <c r="F8" s="280"/>
      <c r="G8" s="507" t="s">
        <v>16</v>
      </c>
      <c r="H8" s="508"/>
      <c r="I8" s="509"/>
      <c r="J8" s="495" t="s">
        <v>23</v>
      </c>
      <c r="K8" s="496"/>
      <c r="L8" s="496"/>
      <c r="M8" s="497"/>
      <c r="N8" s="495" t="s">
        <v>56</v>
      </c>
      <c r="O8" s="496"/>
      <c r="P8" s="497"/>
    </row>
    <row r="9" spans="1:16" s="276" customFormat="1" ht="64.5" customHeight="1">
      <c r="A9" s="504"/>
      <c r="B9" s="506"/>
      <c r="C9" s="275" t="s">
        <v>24</v>
      </c>
      <c r="D9" s="505"/>
      <c r="E9" s="504"/>
      <c r="F9" s="281" t="s">
        <v>25</v>
      </c>
      <c r="G9" s="283" t="s">
        <v>127</v>
      </c>
      <c r="H9" s="282" t="s">
        <v>21</v>
      </c>
      <c r="I9" s="284" t="s">
        <v>22</v>
      </c>
      <c r="J9" s="283" t="s">
        <v>127</v>
      </c>
      <c r="K9" s="282" t="s">
        <v>21</v>
      </c>
      <c r="L9" s="284" t="s">
        <v>25</v>
      </c>
      <c r="M9" s="284" t="s">
        <v>22</v>
      </c>
      <c r="N9" s="283" t="s">
        <v>293</v>
      </c>
      <c r="O9" s="282" t="s">
        <v>21</v>
      </c>
      <c r="P9" s="284" t="s">
        <v>292</v>
      </c>
    </row>
    <row r="10" spans="1:17" ht="15.75" customHeight="1">
      <c r="A10" s="286">
        <v>1</v>
      </c>
      <c r="B10" s="285">
        <v>2</v>
      </c>
      <c r="C10" s="285">
        <v>7</v>
      </c>
      <c r="D10" s="286">
        <v>5</v>
      </c>
      <c r="E10" s="285">
        <v>6</v>
      </c>
      <c r="F10" s="285" t="s">
        <v>6</v>
      </c>
      <c r="G10" s="285">
        <v>5</v>
      </c>
      <c r="H10" s="285">
        <v>6</v>
      </c>
      <c r="I10" s="286">
        <v>7</v>
      </c>
      <c r="J10" s="285">
        <v>12</v>
      </c>
      <c r="K10" s="285">
        <v>8</v>
      </c>
      <c r="L10" s="285">
        <v>9</v>
      </c>
      <c r="M10" s="286">
        <v>14</v>
      </c>
      <c r="N10" s="286">
        <v>7</v>
      </c>
      <c r="O10" s="286">
        <v>8</v>
      </c>
      <c r="P10" s="286">
        <v>9</v>
      </c>
      <c r="Q10" s="285" t="s">
        <v>7</v>
      </c>
    </row>
    <row r="11" spans="1:17" ht="75" customHeight="1">
      <c r="A11" s="287" t="s">
        <v>57</v>
      </c>
      <c r="B11" s="288">
        <v>1075.2</v>
      </c>
      <c r="C11" s="288"/>
      <c r="D11" s="288">
        <v>594.81</v>
      </c>
      <c r="E11" s="288">
        <f>D11*100/B11</f>
        <v>55.32087053571428</v>
      </c>
      <c r="F11" s="288"/>
      <c r="G11" s="288">
        <v>0</v>
      </c>
      <c r="H11" s="288"/>
      <c r="I11" s="279"/>
      <c r="J11" s="288"/>
      <c r="K11" s="288">
        <v>0</v>
      </c>
      <c r="L11" s="288"/>
      <c r="M11" s="279"/>
      <c r="N11" s="288">
        <v>1075.2</v>
      </c>
      <c r="O11" s="418">
        <v>594.8</v>
      </c>
      <c r="P11" s="288">
        <f>O11*100/N11</f>
        <v>55.31994047619047</v>
      </c>
      <c r="Q11" s="288"/>
    </row>
    <row r="12" spans="1:17" ht="90.75" customHeight="1">
      <c r="A12" s="287" t="s">
        <v>70</v>
      </c>
      <c r="B12" s="288">
        <f>N12</f>
        <v>680.9</v>
      </c>
      <c r="C12" s="288"/>
      <c r="D12" s="288">
        <v>590</v>
      </c>
      <c r="E12" s="288">
        <f aca="true" t="shared" si="0" ref="E12:E19">D12*100/B12</f>
        <v>86.65002202966662</v>
      </c>
      <c r="F12" s="288"/>
      <c r="G12" s="288">
        <v>0</v>
      </c>
      <c r="H12" s="288"/>
      <c r="I12" s="279"/>
      <c r="J12" s="288"/>
      <c r="K12" s="288">
        <v>0</v>
      </c>
      <c r="L12" s="288"/>
      <c r="M12" s="279"/>
      <c r="N12" s="279">
        <v>680.9</v>
      </c>
      <c r="O12" s="418">
        <v>590</v>
      </c>
      <c r="P12" s="288">
        <f aca="true" t="shared" si="1" ref="P12:P19">O12*100/N12</f>
        <v>86.65002202966662</v>
      </c>
      <c r="Q12" s="288"/>
    </row>
    <row r="13" spans="1:17" ht="78" customHeight="1">
      <c r="A13" s="289" t="s">
        <v>71</v>
      </c>
      <c r="B13" s="288">
        <f>N13</f>
        <v>115</v>
      </c>
      <c r="C13" s="288"/>
      <c r="D13" s="288">
        <v>91.28</v>
      </c>
      <c r="E13" s="288">
        <f t="shared" si="0"/>
        <v>79.37391304347825</v>
      </c>
      <c r="F13" s="288"/>
      <c r="G13" s="288">
        <v>0</v>
      </c>
      <c r="H13" s="288"/>
      <c r="I13" s="279"/>
      <c r="J13" s="288"/>
      <c r="K13" s="288">
        <v>0</v>
      </c>
      <c r="L13" s="288"/>
      <c r="M13" s="279"/>
      <c r="N13" s="279">
        <v>115</v>
      </c>
      <c r="O13" s="418">
        <v>91.3</v>
      </c>
      <c r="P13" s="288">
        <f t="shared" si="1"/>
        <v>79.3913043478261</v>
      </c>
      <c r="Q13" s="288"/>
    </row>
    <row r="14" spans="1:17" ht="45" customHeight="1">
      <c r="A14" s="290" t="s">
        <v>58</v>
      </c>
      <c r="B14" s="288">
        <v>200</v>
      </c>
      <c r="C14" s="288"/>
      <c r="D14" s="288">
        <v>105.12</v>
      </c>
      <c r="E14" s="288">
        <f t="shared" si="0"/>
        <v>52.56</v>
      </c>
      <c r="F14" s="288"/>
      <c r="G14" s="288">
        <v>0</v>
      </c>
      <c r="H14" s="288"/>
      <c r="I14" s="279"/>
      <c r="J14" s="288"/>
      <c r="K14" s="288">
        <v>0</v>
      </c>
      <c r="L14" s="288"/>
      <c r="M14" s="279"/>
      <c r="N14" s="279">
        <f aca="true" t="shared" si="2" ref="N14:N19">B14</f>
        <v>200</v>
      </c>
      <c r="O14" s="418">
        <v>105.1</v>
      </c>
      <c r="P14" s="288">
        <f t="shared" si="1"/>
        <v>52.55</v>
      </c>
      <c r="Q14" s="288"/>
    </row>
    <row r="15" spans="1:17" ht="82.5" customHeight="1">
      <c r="A15" s="290" t="s">
        <v>59</v>
      </c>
      <c r="B15" s="288">
        <v>50</v>
      </c>
      <c r="C15" s="288"/>
      <c r="D15" s="288">
        <v>50</v>
      </c>
      <c r="E15" s="288">
        <f t="shared" si="0"/>
        <v>100</v>
      </c>
      <c r="F15" s="288"/>
      <c r="G15" s="288">
        <v>0</v>
      </c>
      <c r="H15" s="288"/>
      <c r="I15" s="279"/>
      <c r="J15" s="288"/>
      <c r="K15" s="288">
        <v>0</v>
      </c>
      <c r="L15" s="288"/>
      <c r="M15" s="279"/>
      <c r="N15" s="279">
        <f t="shared" si="2"/>
        <v>50</v>
      </c>
      <c r="O15" s="418">
        <v>50</v>
      </c>
      <c r="P15" s="288">
        <f t="shared" si="1"/>
        <v>100</v>
      </c>
      <c r="Q15" s="288"/>
    </row>
    <row r="16" spans="1:17" ht="42" customHeight="1">
      <c r="A16" s="290" t="s">
        <v>60</v>
      </c>
      <c r="B16" s="279">
        <v>50</v>
      </c>
      <c r="C16" s="288"/>
      <c r="D16" s="288">
        <v>50</v>
      </c>
      <c r="E16" s="288">
        <f t="shared" si="0"/>
        <v>100</v>
      </c>
      <c r="F16" s="288">
        <f>E16*100/D16</f>
        <v>200</v>
      </c>
      <c r="G16" s="288">
        <v>0</v>
      </c>
      <c r="H16" s="288"/>
      <c r="I16" s="288"/>
      <c r="J16" s="279"/>
      <c r="K16" s="288">
        <v>0</v>
      </c>
      <c r="L16" s="288"/>
      <c r="M16" s="288"/>
      <c r="N16" s="279">
        <f t="shared" si="2"/>
        <v>50</v>
      </c>
      <c r="O16" s="418">
        <v>50</v>
      </c>
      <c r="P16" s="288">
        <f t="shared" si="1"/>
        <v>100</v>
      </c>
      <c r="Q16" s="288" t="e">
        <f>#REF!*100/P16</f>
        <v>#REF!</v>
      </c>
    </row>
    <row r="17" spans="1:17" ht="29.25" customHeight="1">
      <c r="A17" s="290" t="s">
        <v>61</v>
      </c>
      <c r="B17" s="291">
        <v>220</v>
      </c>
      <c r="C17" s="288"/>
      <c r="D17" s="288">
        <v>213.3</v>
      </c>
      <c r="E17" s="288">
        <f t="shared" si="0"/>
        <v>96.95454545454545</v>
      </c>
      <c r="F17" s="288">
        <f>E17*100/D17</f>
        <v>45.45454545454545</v>
      </c>
      <c r="G17" s="288">
        <v>0</v>
      </c>
      <c r="H17" s="288"/>
      <c r="I17" s="288"/>
      <c r="J17" s="279"/>
      <c r="K17" s="288">
        <v>0</v>
      </c>
      <c r="L17" s="288"/>
      <c r="M17" s="288"/>
      <c r="N17" s="279">
        <f t="shared" si="2"/>
        <v>220</v>
      </c>
      <c r="O17" s="418">
        <v>213.3</v>
      </c>
      <c r="P17" s="288">
        <f t="shared" si="1"/>
        <v>96.95454545454545</v>
      </c>
      <c r="Q17" s="288" t="e">
        <f>#REF!*100/P17</f>
        <v>#REF!</v>
      </c>
    </row>
    <row r="18" spans="1:17" ht="40.5" customHeight="1">
      <c r="A18" s="292" t="s">
        <v>211</v>
      </c>
      <c r="B18" s="291">
        <v>150</v>
      </c>
      <c r="C18" s="293"/>
      <c r="D18" s="288">
        <f>O18</f>
        <v>140.599</v>
      </c>
      <c r="E18" s="288">
        <f t="shared" si="0"/>
        <v>93.73266666666666</v>
      </c>
      <c r="F18" s="288">
        <f>E18*100/D18</f>
        <v>66.66666666666667</v>
      </c>
      <c r="G18" s="288">
        <v>0</v>
      </c>
      <c r="H18" s="288"/>
      <c r="I18" s="288"/>
      <c r="J18" s="279"/>
      <c r="K18" s="288">
        <v>0</v>
      </c>
      <c r="L18" s="288"/>
      <c r="M18" s="288"/>
      <c r="N18" s="279">
        <f t="shared" si="2"/>
        <v>150</v>
      </c>
      <c r="O18" s="418">
        <f>67.999+2.6+70</f>
        <v>140.599</v>
      </c>
      <c r="P18" s="288">
        <f t="shared" si="1"/>
        <v>93.73266666666666</v>
      </c>
      <c r="Q18" s="288" t="e">
        <f>#REF!*100/P18</f>
        <v>#REF!</v>
      </c>
    </row>
    <row r="19" spans="1:17" s="297" customFormat="1" ht="15" customHeight="1">
      <c r="A19" s="294" t="s">
        <v>62</v>
      </c>
      <c r="B19" s="295">
        <f>SUM(B11:B18)</f>
        <v>2541.1</v>
      </c>
      <c r="C19" s="295"/>
      <c r="D19" s="295">
        <f>SUM(D11:D18)</f>
        <v>1835.109</v>
      </c>
      <c r="E19" s="295">
        <f t="shared" si="0"/>
        <v>72.21711070009052</v>
      </c>
      <c r="F19" s="295"/>
      <c r="G19" s="295">
        <v>0</v>
      </c>
      <c r="H19" s="295" t="e">
        <f>H11+H12+H13+#REF!+#REF!+#REF!+#REF!+#REF!+H14+H15+#REF!+H16+H17+H18+#REF!+#REF!+#REF!</f>
        <v>#REF!</v>
      </c>
      <c r="I19" s="296"/>
      <c r="J19" s="295"/>
      <c r="K19" s="295">
        <v>0</v>
      </c>
      <c r="L19" s="295" t="e">
        <f>L11+L12+L13+#REF!+#REF!+#REF!+#REF!+#REF!+L14+L15+#REF!+L16+L17+L18+#REF!+#REF!+#REF!</f>
        <v>#REF!</v>
      </c>
      <c r="M19" s="296"/>
      <c r="N19" s="296">
        <f t="shared" si="2"/>
        <v>2541.1</v>
      </c>
      <c r="O19" s="419">
        <f>SUM(O11:O18)</f>
        <v>1835.0989999999997</v>
      </c>
      <c r="P19" s="295">
        <f t="shared" si="1"/>
        <v>72.21671716972963</v>
      </c>
      <c r="Q19" s="295"/>
    </row>
    <row r="20" spans="1:17" ht="69" customHeight="1">
      <c r="A20" s="498" t="s">
        <v>294</v>
      </c>
      <c r="B20" s="498"/>
      <c r="C20" s="498"/>
      <c r="D20" s="498"/>
      <c r="E20" s="298"/>
      <c r="F20" s="299"/>
      <c r="G20" s="299"/>
      <c r="H20" s="299"/>
      <c r="I20" s="299"/>
      <c r="J20" s="299"/>
      <c r="K20" s="299"/>
      <c r="L20" s="499" t="s">
        <v>295</v>
      </c>
      <c r="M20" s="499"/>
      <c r="N20" s="499"/>
      <c r="O20" s="499"/>
      <c r="P20" s="499"/>
      <c r="Q20" s="299"/>
    </row>
    <row r="21" spans="1:9" ht="13.5">
      <c r="A21" s="300"/>
      <c r="B21" s="301"/>
      <c r="C21" s="302"/>
      <c r="D21" s="303"/>
      <c r="E21" s="303"/>
      <c r="F21" s="303"/>
      <c r="G21" s="303"/>
      <c r="H21" s="303"/>
      <c r="I21" s="304"/>
    </row>
    <row r="22" ht="13.5">
      <c r="A22" s="7"/>
    </row>
  </sheetData>
  <sheetProtection/>
  <mergeCells count="16">
    <mergeCell ref="D8:D9"/>
    <mergeCell ref="E8:E9"/>
    <mergeCell ref="A6:A9"/>
    <mergeCell ref="B8:B9"/>
    <mergeCell ref="G8:I8"/>
    <mergeCell ref="J8:M8"/>
    <mergeCell ref="N8:P8"/>
    <mergeCell ref="A20:D20"/>
    <mergeCell ref="L20:P20"/>
    <mergeCell ref="A1:P1"/>
    <mergeCell ref="A2:P2"/>
    <mergeCell ref="A3:P3"/>
    <mergeCell ref="K5:Q5"/>
    <mergeCell ref="B6:P6"/>
    <mergeCell ref="B7:E7"/>
    <mergeCell ref="G7:P7"/>
  </mergeCells>
  <printOptions/>
  <pageMargins left="0.2" right="0.15" top="0.7480314960629921" bottom="0.7480314960629921" header="0.31496062992125984" footer="0.31496062992125984"/>
  <pageSetup fitToHeight="4"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sheetPr>
    <pageSetUpPr fitToPage="1"/>
  </sheetPr>
  <dimension ref="A1:R34"/>
  <sheetViews>
    <sheetView zoomScale="66" zoomScaleNormal="66" zoomScalePageLayoutView="0" workbookViewId="0" topLeftCell="A1">
      <selection activeCell="F22" sqref="F22"/>
    </sheetView>
  </sheetViews>
  <sheetFormatPr defaultColWidth="9.140625" defaultRowHeight="12.75" outlineLevelRow="1" outlineLevelCol="1"/>
  <cols>
    <col min="1" max="1" width="5.00390625" style="0" customWidth="1"/>
    <col min="2" max="2" width="33.7109375" style="49" customWidth="1"/>
    <col min="3" max="3" width="16.00390625" style="0" customWidth="1"/>
    <col min="4" max="4" width="12.7109375" style="49" customWidth="1"/>
    <col min="5" max="5" width="13.140625" style="49" customWidth="1"/>
    <col min="6" max="6" width="11.00390625" style="49" customWidth="1"/>
    <col min="7" max="7" width="12.7109375" style="49" customWidth="1" outlineLevel="1"/>
    <col min="8" max="8" width="13.00390625" style="49" customWidth="1" outlineLevel="1"/>
    <col min="9" max="9" width="9.28125" style="49" customWidth="1" outlineLevel="1"/>
    <col min="10" max="10" width="15.00390625" style="49" bestFit="1" customWidth="1"/>
    <col min="11" max="11" width="14.140625" style="49" customWidth="1"/>
    <col min="12" max="12" width="12.00390625" style="49" customWidth="1"/>
    <col min="13" max="13" width="12.421875" style="49" customWidth="1"/>
    <col min="14" max="14" width="13.8515625" style="49" customWidth="1"/>
    <col min="15" max="15" width="10.57421875" style="49" customWidth="1"/>
    <col min="16" max="16" width="10.421875" style="49" hidden="1" customWidth="1" outlineLevel="1"/>
    <col min="17" max="17" width="12.57421875" style="49" hidden="1" customWidth="1" outlineLevel="1"/>
    <col min="18" max="18" width="7.140625" style="49" hidden="1" customWidth="1" outlineLevel="1"/>
    <col min="19" max="19" width="9.140625" style="49" customWidth="1" collapsed="1"/>
    <col min="20" max="20" width="9.140625" style="49" customWidth="1"/>
  </cols>
  <sheetData>
    <row r="1" spans="2:18" ht="5.25" customHeight="1">
      <c r="B1" s="47"/>
      <c r="C1" s="46"/>
      <c r="D1" s="47"/>
      <c r="E1" s="47"/>
      <c r="F1" s="47"/>
      <c r="G1" s="47"/>
      <c r="H1" s="47"/>
      <c r="I1" s="47"/>
      <c r="J1" s="47"/>
      <c r="K1" s="47"/>
      <c r="L1" s="47"/>
      <c r="M1" s="48"/>
      <c r="N1" s="47"/>
      <c r="O1" s="47"/>
      <c r="P1" s="47"/>
      <c r="Q1" s="47"/>
      <c r="R1" s="47"/>
    </row>
    <row r="2" spans="2:18" ht="21" customHeight="1" outlineLevel="1">
      <c r="B2" s="515" t="s">
        <v>31</v>
      </c>
      <c r="C2" s="515"/>
      <c r="D2" s="515"/>
      <c r="E2" s="515"/>
      <c r="F2" s="515"/>
      <c r="G2" s="515"/>
      <c r="H2" s="515"/>
      <c r="I2" s="515"/>
      <c r="J2" s="515"/>
      <c r="K2" s="515"/>
      <c r="L2" s="515"/>
      <c r="M2" s="515"/>
      <c r="N2" s="515"/>
      <c r="O2" s="515"/>
      <c r="P2" s="515"/>
      <c r="Q2" s="515"/>
      <c r="R2" s="515"/>
    </row>
    <row r="3" spans="2:18" ht="45" customHeight="1" outlineLevel="1">
      <c r="B3" s="516" t="s">
        <v>262</v>
      </c>
      <c r="C3" s="516"/>
      <c r="D3" s="516"/>
      <c r="E3" s="516"/>
      <c r="F3" s="516"/>
      <c r="G3" s="516"/>
      <c r="H3" s="516"/>
      <c r="I3" s="516"/>
      <c r="J3" s="516"/>
      <c r="K3" s="516"/>
      <c r="L3" s="516"/>
      <c r="M3" s="516"/>
      <c r="N3" s="516"/>
      <c r="O3" s="516"/>
      <c r="P3" s="516"/>
      <c r="Q3" s="50"/>
      <c r="R3" s="50"/>
    </row>
    <row r="4" spans="2:18" ht="18" outlineLevel="1">
      <c r="B4" s="515" t="s">
        <v>158</v>
      </c>
      <c r="C4" s="515"/>
      <c r="D4" s="515"/>
      <c r="E4" s="515"/>
      <c r="F4" s="515"/>
      <c r="G4" s="515"/>
      <c r="H4" s="515"/>
      <c r="I4" s="515"/>
      <c r="J4" s="515"/>
      <c r="K4" s="515"/>
      <c r="L4" s="515"/>
      <c r="M4" s="515"/>
      <c r="N4" s="515"/>
      <c r="O4" s="515"/>
      <c r="P4" s="515"/>
      <c r="Q4" s="515"/>
      <c r="R4" s="515"/>
    </row>
    <row r="5" spans="2:18" ht="18" outlineLevel="1">
      <c r="B5" s="515" t="s">
        <v>301</v>
      </c>
      <c r="C5" s="515"/>
      <c r="D5" s="515"/>
      <c r="E5" s="515"/>
      <c r="F5" s="515"/>
      <c r="G5" s="515"/>
      <c r="H5" s="515"/>
      <c r="I5" s="515"/>
      <c r="J5" s="515"/>
      <c r="K5" s="515"/>
      <c r="L5" s="515"/>
      <c r="M5" s="515"/>
      <c r="N5" s="515"/>
      <c r="O5" s="515"/>
      <c r="P5" s="515"/>
      <c r="Q5" s="515"/>
      <c r="R5" s="515"/>
    </row>
    <row r="6" spans="2:18" ht="18" outlineLevel="1">
      <c r="B6" s="517" t="s">
        <v>32</v>
      </c>
      <c r="C6" s="517"/>
      <c r="D6" s="517"/>
      <c r="E6" s="517"/>
      <c r="F6" s="517"/>
      <c r="G6" s="517"/>
      <c r="H6" s="517"/>
      <c r="I6" s="517"/>
      <c r="J6" s="517"/>
      <c r="K6" s="517"/>
      <c r="L6" s="517"/>
      <c r="M6" s="517"/>
      <c r="N6" s="517"/>
      <c r="O6" s="517"/>
      <c r="P6" s="517"/>
      <c r="Q6" s="517"/>
      <c r="R6" s="517"/>
    </row>
    <row r="7" spans="2:18" ht="11.25" customHeight="1" outlineLevel="1">
      <c r="B7" s="52"/>
      <c r="C7" s="51"/>
      <c r="D7" s="52"/>
      <c r="E7" s="52"/>
      <c r="F7" s="52"/>
      <c r="G7" s="52"/>
      <c r="H7" s="52"/>
      <c r="I7" s="52"/>
      <c r="J7" s="52"/>
      <c r="K7" s="52"/>
      <c r="L7" s="52"/>
      <c r="M7" s="52"/>
      <c r="N7" s="52"/>
      <c r="O7" s="52"/>
      <c r="P7" s="52"/>
      <c r="Q7" s="52"/>
      <c r="R7" s="53" t="s">
        <v>33</v>
      </c>
    </row>
    <row r="8" spans="1:18" ht="15">
      <c r="A8" s="512" t="s">
        <v>34</v>
      </c>
      <c r="B8" s="511" t="s">
        <v>35</v>
      </c>
      <c r="C8" s="518" t="s">
        <v>159</v>
      </c>
      <c r="D8" s="510" t="s">
        <v>36</v>
      </c>
      <c r="E8" s="510"/>
      <c r="F8" s="510"/>
      <c r="G8" s="510"/>
      <c r="H8" s="510"/>
      <c r="I8" s="510"/>
      <c r="J8" s="510"/>
      <c r="K8" s="510"/>
      <c r="L8" s="510"/>
      <c r="M8" s="510"/>
      <c r="N8" s="510"/>
      <c r="O8" s="510"/>
      <c r="P8" s="510"/>
      <c r="Q8" s="510"/>
      <c r="R8" s="510"/>
    </row>
    <row r="9" spans="1:18" ht="15">
      <c r="A9" s="513"/>
      <c r="B9" s="511"/>
      <c r="C9" s="519"/>
      <c r="D9" s="511" t="s">
        <v>15</v>
      </c>
      <c r="E9" s="511"/>
      <c r="F9" s="511"/>
      <c r="G9" s="510" t="s">
        <v>20</v>
      </c>
      <c r="H9" s="510"/>
      <c r="I9" s="510"/>
      <c r="J9" s="510"/>
      <c r="K9" s="510"/>
      <c r="L9" s="510"/>
      <c r="M9" s="510"/>
      <c r="N9" s="510"/>
      <c r="O9" s="510"/>
      <c r="P9" s="510"/>
      <c r="Q9" s="510"/>
      <c r="R9" s="510"/>
    </row>
    <row r="10" spans="1:18" ht="15">
      <c r="A10" s="513"/>
      <c r="B10" s="511"/>
      <c r="C10" s="519"/>
      <c r="D10" s="511"/>
      <c r="E10" s="511"/>
      <c r="F10" s="511"/>
      <c r="G10" s="511" t="s">
        <v>16</v>
      </c>
      <c r="H10" s="511"/>
      <c r="I10" s="511"/>
      <c r="J10" s="511" t="s">
        <v>23</v>
      </c>
      <c r="K10" s="511"/>
      <c r="L10" s="511"/>
      <c r="M10" s="511" t="s">
        <v>37</v>
      </c>
      <c r="N10" s="511"/>
      <c r="O10" s="511"/>
      <c r="P10" s="511" t="s">
        <v>17</v>
      </c>
      <c r="Q10" s="511"/>
      <c r="R10" s="511"/>
    </row>
    <row r="11" spans="1:18" ht="78" customHeight="1">
      <c r="A11" s="514"/>
      <c r="B11" s="511"/>
      <c r="C11" s="520"/>
      <c r="D11" s="54" t="s">
        <v>302</v>
      </c>
      <c r="E11" s="54" t="s">
        <v>303</v>
      </c>
      <c r="F11" s="54" t="s">
        <v>22</v>
      </c>
      <c r="G11" s="54" t="str">
        <f>D11</f>
        <v>план на  2016 года</v>
      </c>
      <c r="H11" s="54" t="str">
        <f>E11</f>
        <v>кассовые расходы за  2016 года</v>
      </c>
      <c r="I11" s="54" t="s">
        <v>22</v>
      </c>
      <c r="J11" s="54" t="str">
        <f>G11</f>
        <v>план на  2016 года</v>
      </c>
      <c r="K11" s="54" t="str">
        <f>H11</f>
        <v>кассовые расходы за  2016 года</v>
      </c>
      <c r="L11" s="54" t="s">
        <v>22</v>
      </c>
      <c r="M11" s="54" t="str">
        <f>J11</f>
        <v>план на  2016 года</v>
      </c>
      <c r="N11" s="54" t="str">
        <f>K11</f>
        <v>кассовые расходы за  2016 года</v>
      </c>
      <c r="O11" s="54" t="s">
        <v>22</v>
      </c>
      <c r="P11" s="54" t="str">
        <f>M11</f>
        <v>план на  2016 года</v>
      </c>
      <c r="Q11" s="54" t="str">
        <f>N11</f>
        <v>кассовые расходы за  2016 года</v>
      </c>
      <c r="R11" s="54" t="s">
        <v>22</v>
      </c>
    </row>
    <row r="12" spans="1:18" s="56" customFormat="1" ht="12.75">
      <c r="A12" s="55"/>
      <c r="B12" s="261">
        <v>1</v>
      </c>
      <c r="C12" s="261"/>
      <c r="D12" s="261">
        <v>2</v>
      </c>
      <c r="E12" s="261">
        <v>3</v>
      </c>
      <c r="F12" s="261">
        <v>4</v>
      </c>
      <c r="G12" s="261">
        <v>5</v>
      </c>
      <c r="H12" s="261">
        <v>6</v>
      </c>
      <c r="I12" s="261">
        <v>7</v>
      </c>
      <c r="J12" s="261">
        <v>8</v>
      </c>
      <c r="K12" s="261">
        <v>9</v>
      </c>
      <c r="L12" s="261">
        <v>10</v>
      </c>
      <c r="M12" s="261">
        <v>11</v>
      </c>
      <c r="N12" s="261">
        <v>12</v>
      </c>
      <c r="O12" s="261">
        <v>13</v>
      </c>
      <c r="P12" s="261">
        <v>14</v>
      </c>
      <c r="Q12" s="261">
        <v>15</v>
      </c>
      <c r="R12" s="261">
        <v>16</v>
      </c>
    </row>
    <row r="13" spans="1:18" s="221" customFormat="1" ht="51" customHeight="1">
      <c r="A13" s="143">
        <v>1</v>
      </c>
      <c r="B13" s="218" t="s">
        <v>38</v>
      </c>
      <c r="C13" s="219">
        <f>SUM(C14:C17)</f>
        <v>10435.5</v>
      </c>
      <c r="D13" s="219">
        <f>SUM(D14:D17)</f>
        <v>10435.5</v>
      </c>
      <c r="E13" s="219">
        <f>SUM(E14:E17)</f>
        <v>10016.640000000001</v>
      </c>
      <c r="F13" s="314">
        <f>E13/D13</f>
        <v>0.9598620094868479</v>
      </c>
      <c r="G13" s="315">
        <f>SUM(G14:G17)</f>
        <v>0</v>
      </c>
      <c r="H13" s="315">
        <f>SUM(H14:H17)</f>
        <v>0</v>
      </c>
      <c r="I13" s="315"/>
      <c r="J13" s="219">
        <f>SUM(J14:J17)</f>
        <v>6115.6</v>
      </c>
      <c r="K13" s="219">
        <f>SUM(K14:K17)</f>
        <v>6115.6</v>
      </c>
      <c r="L13" s="314">
        <f>K13/J13</f>
        <v>1</v>
      </c>
      <c r="M13" s="219">
        <f>SUM(M14:M17)</f>
        <v>4319.9</v>
      </c>
      <c r="N13" s="219">
        <f>SUM(N14:N17)</f>
        <v>3901.04</v>
      </c>
      <c r="O13" s="314">
        <f>N13/M13</f>
        <v>0.9030394222088475</v>
      </c>
      <c r="P13" s="220"/>
      <c r="Q13" s="220"/>
      <c r="R13" s="220"/>
    </row>
    <row r="14" spans="1:18" s="48" customFormat="1" ht="55.5" customHeight="1">
      <c r="A14" s="261" t="s">
        <v>8</v>
      </c>
      <c r="B14" s="57" t="s">
        <v>83</v>
      </c>
      <c r="C14" s="58">
        <f>G14+J14+M14</f>
        <v>3711.9</v>
      </c>
      <c r="D14" s="59">
        <f>G14+J14+M14+P14</f>
        <v>3711.9</v>
      </c>
      <c r="E14" s="59">
        <f>K14+N14</f>
        <v>3711.9</v>
      </c>
      <c r="F14" s="316">
        <f>E14/D14</f>
        <v>1</v>
      </c>
      <c r="G14" s="317"/>
      <c r="H14" s="317"/>
      <c r="I14" s="317"/>
      <c r="J14" s="59">
        <v>0</v>
      </c>
      <c r="K14" s="59">
        <v>0</v>
      </c>
      <c r="L14" s="316">
        <v>0</v>
      </c>
      <c r="M14" s="59">
        <v>3711.9</v>
      </c>
      <c r="N14" s="59">
        <v>3711.9</v>
      </c>
      <c r="O14" s="316">
        <f>N14/M14</f>
        <v>1</v>
      </c>
      <c r="P14" s="60"/>
      <c r="Q14" s="60"/>
      <c r="R14" s="60"/>
    </row>
    <row r="15" spans="1:18" s="48" customFormat="1" ht="69" customHeight="1">
      <c r="A15" s="61" t="s">
        <v>3</v>
      </c>
      <c r="B15" s="57" t="s">
        <v>263</v>
      </c>
      <c r="C15" s="420">
        <v>0</v>
      </c>
      <c r="D15" s="59">
        <f>G15+J15+M15+P15</f>
        <v>0</v>
      </c>
      <c r="E15" s="59">
        <f>K15+N15</f>
        <v>0</v>
      </c>
      <c r="F15" s="316">
        <v>0</v>
      </c>
      <c r="G15" s="317"/>
      <c r="H15" s="317"/>
      <c r="I15" s="317"/>
      <c r="J15" s="59">
        <v>0</v>
      </c>
      <c r="K15" s="59">
        <v>0</v>
      </c>
      <c r="L15" s="316">
        <v>0</v>
      </c>
      <c r="M15" s="59">
        <v>0</v>
      </c>
      <c r="N15" s="59">
        <v>0</v>
      </c>
      <c r="O15" s="316">
        <v>0</v>
      </c>
      <c r="P15" s="62"/>
      <c r="Q15" s="62"/>
      <c r="R15" s="62"/>
    </row>
    <row r="16" spans="1:18" s="48" customFormat="1" ht="55.5" customHeight="1">
      <c r="A16" s="61" t="s">
        <v>0</v>
      </c>
      <c r="B16" s="57" t="s">
        <v>84</v>
      </c>
      <c r="C16" s="58">
        <v>0</v>
      </c>
      <c r="D16" s="59">
        <f>G16+J16+M16+P16</f>
        <v>0</v>
      </c>
      <c r="E16" s="59">
        <f>K16+N16</f>
        <v>0</v>
      </c>
      <c r="F16" s="316">
        <v>0</v>
      </c>
      <c r="G16" s="317"/>
      <c r="H16" s="317"/>
      <c r="I16" s="317"/>
      <c r="J16" s="59">
        <v>0</v>
      </c>
      <c r="K16" s="59">
        <v>0</v>
      </c>
      <c r="L16" s="316">
        <v>0</v>
      </c>
      <c r="M16" s="59">
        <v>0</v>
      </c>
      <c r="N16" s="59">
        <v>0</v>
      </c>
      <c r="O16" s="316">
        <v>0</v>
      </c>
      <c r="P16" s="62"/>
      <c r="Q16" s="62"/>
      <c r="R16" s="62"/>
    </row>
    <row r="17" spans="1:18" s="48" customFormat="1" ht="55.5" customHeight="1">
      <c r="A17" s="61" t="s">
        <v>1</v>
      </c>
      <c r="B17" s="57" t="s">
        <v>85</v>
      </c>
      <c r="C17" s="58">
        <f>G17+J17+M17</f>
        <v>6723.6</v>
      </c>
      <c r="D17" s="59">
        <f>J17+M17</f>
        <v>6723.6</v>
      </c>
      <c r="E17" s="59">
        <f>K17+N17</f>
        <v>6304.740000000001</v>
      </c>
      <c r="F17" s="316">
        <f aca="true" t="shared" si="0" ref="F17:F29">E17/D17</f>
        <v>0.9377030162412994</v>
      </c>
      <c r="G17" s="317"/>
      <c r="H17" s="317"/>
      <c r="I17" s="317"/>
      <c r="J17" s="59">
        <v>6115.6</v>
      </c>
      <c r="K17" s="59">
        <v>6115.6</v>
      </c>
      <c r="L17" s="316">
        <f>K17/J17</f>
        <v>1</v>
      </c>
      <c r="M17" s="59">
        <v>608</v>
      </c>
      <c r="N17" s="59">
        <v>189.14</v>
      </c>
      <c r="O17" s="316">
        <f aca="true" t="shared" si="1" ref="O17:O29">N17/M17</f>
        <v>0.31108552631578945</v>
      </c>
      <c r="P17" s="62"/>
      <c r="Q17" s="62"/>
      <c r="R17" s="62"/>
    </row>
    <row r="18" spans="1:18" s="224" customFormat="1" ht="74.25" customHeight="1">
      <c r="A18" s="143">
        <v>2</v>
      </c>
      <c r="B18" s="218" t="s">
        <v>39</v>
      </c>
      <c r="C18" s="222">
        <f>G18+J18+M18</f>
        <v>2818.2999999999997</v>
      </c>
      <c r="D18" s="222">
        <f>D19+D20</f>
        <v>2818.3</v>
      </c>
      <c r="E18" s="222">
        <f>H18+K18+N18</f>
        <v>1056.96</v>
      </c>
      <c r="F18" s="314">
        <f>E18/D18</f>
        <v>0.3750345953234219</v>
      </c>
      <c r="G18" s="318"/>
      <c r="H18" s="318"/>
      <c r="I18" s="318"/>
      <c r="J18" s="222">
        <f>J19+J20</f>
        <v>308.7</v>
      </c>
      <c r="K18" s="222">
        <f>K19+K20</f>
        <v>308.7</v>
      </c>
      <c r="L18" s="314">
        <v>1</v>
      </c>
      <c r="M18" s="222">
        <f>M19+M20</f>
        <v>2509.6</v>
      </c>
      <c r="N18" s="222">
        <f>N19+N20</f>
        <v>748.26</v>
      </c>
      <c r="O18" s="314">
        <f aca="true" t="shared" si="2" ref="O18:O24">N18/M18</f>
        <v>0.2981590691743704</v>
      </c>
      <c r="P18" s="223"/>
      <c r="Q18" s="223"/>
      <c r="R18" s="223"/>
    </row>
    <row r="19" spans="1:15" s="60" customFormat="1" ht="36.75" customHeight="1">
      <c r="A19" s="261" t="s">
        <v>4</v>
      </c>
      <c r="B19" s="57" t="str">
        <f>'[1]Прил 3.1'!$A$14</f>
        <v>Мероприятия по сносу МКД</v>
      </c>
      <c r="C19" s="58">
        <v>2500</v>
      </c>
      <c r="D19" s="59">
        <f>M19</f>
        <v>2500</v>
      </c>
      <c r="E19" s="59">
        <v>0</v>
      </c>
      <c r="F19" s="316">
        <f aca="true" t="shared" si="3" ref="F19:F24">E19/D19</f>
        <v>0</v>
      </c>
      <c r="G19" s="317"/>
      <c r="H19" s="317"/>
      <c r="I19" s="317"/>
      <c r="J19" s="59"/>
      <c r="K19" s="59"/>
      <c r="L19" s="316">
        <v>0</v>
      </c>
      <c r="M19" s="59">
        <v>2500</v>
      </c>
      <c r="N19" s="59">
        <v>738.66</v>
      </c>
      <c r="O19" s="316">
        <f t="shared" si="2"/>
        <v>0.295464</v>
      </c>
    </row>
    <row r="20" spans="1:15" s="60" customFormat="1" ht="67.5" customHeight="1">
      <c r="A20" s="396" t="s">
        <v>194</v>
      </c>
      <c r="B20" s="57" t="s">
        <v>277</v>
      </c>
      <c r="C20" s="58">
        <v>318.3</v>
      </c>
      <c r="D20" s="59">
        <v>318.3</v>
      </c>
      <c r="E20" s="59">
        <f>K20+N20</f>
        <v>318.3</v>
      </c>
      <c r="F20" s="316">
        <f t="shared" si="0"/>
        <v>1</v>
      </c>
      <c r="G20" s="317"/>
      <c r="H20" s="317"/>
      <c r="I20" s="317"/>
      <c r="J20" s="59">
        <v>308.7</v>
      </c>
      <c r="K20" s="59">
        <v>308.7</v>
      </c>
      <c r="L20" s="316">
        <f>K20/J20</f>
        <v>1</v>
      </c>
      <c r="M20" s="59">
        <v>9.6</v>
      </c>
      <c r="N20" s="59">
        <v>9.6</v>
      </c>
      <c r="O20" s="316">
        <f t="shared" si="2"/>
        <v>1</v>
      </c>
    </row>
    <row r="21" spans="1:18" s="143" customFormat="1" ht="87.75" customHeight="1">
      <c r="A21" s="143">
        <v>3</v>
      </c>
      <c r="B21" s="225" t="s">
        <v>40</v>
      </c>
      <c r="C21" s="399">
        <f>SUM(C22:C24)</f>
        <v>4760.6</v>
      </c>
      <c r="D21" s="399">
        <f>SUM(D22:D24)</f>
        <v>4760.6</v>
      </c>
      <c r="E21" s="399">
        <f>SUM(E22:E24)</f>
        <v>4746.41</v>
      </c>
      <c r="F21" s="400">
        <f>E21/D21</f>
        <v>0.9970192832836196</v>
      </c>
      <c r="G21" s="399">
        <f>SUM(G22:G24)</f>
        <v>0</v>
      </c>
      <c r="H21" s="399">
        <f>SUM(H22:H24)</f>
        <v>0</v>
      </c>
      <c r="I21" s="401">
        <v>0</v>
      </c>
      <c r="J21" s="399">
        <f>SUM(J22:J24)</f>
        <v>4604.1</v>
      </c>
      <c r="K21" s="399">
        <f>SUM(K22:K24)</f>
        <v>4604.01</v>
      </c>
      <c r="L21" s="400">
        <f>K21/J21</f>
        <v>0.9999804522056428</v>
      </c>
      <c r="M21" s="399">
        <f>SUM(M22:M24)</f>
        <v>156.49999999999997</v>
      </c>
      <c r="N21" s="399">
        <f>SUM(N22:N24)</f>
        <v>142.39999999999998</v>
      </c>
      <c r="O21" s="400">
        <f t="shared" si="2"/>
        <v>0.9099041533546326</v>
      </c>
      <c r="P21" s="226"/>
      <c r="Q21" s="226"/>
      <c r="R21" s="226"/>
    </row>
    <row r="22" spans="1:18" s="60" customFormat="1" ht="116.25" customHeight="1">
      <c r="A22" s="261" t="s">
        <v>9</v>
      </c>
      <c r="B22" s="64" t="s">
        <v>86</v>
      </c>
      <c r="C22" s="65">
        <f>J22+M22</f>
        <v>2176.1000000000004</v>
      </c>
      <c r="D22" s="59">
        <f>J22+M22+G22</f>
        <v>2176.1000000000004</v>
      </c>
      <c r="E22" s="59">
        <f>K22+N22+H22</f>
        <v>2176.1000000000004</v>
      </c>
      <c r="F22" s="316">
        <f t="shared" si="3"/>
        <v>1</v>
      </c>
      <c r="G22" s="227"/>
      <c r="H22" s="228"/>
      <c r="I22" s="228"/>
      <c r="J22" s="59">
        <v>2110.8</v>
      </c>
      <c r="K22" s="67">
        <v>2110.8</v>
      </c>
      <c r="L22" s="316">
        <f>K22/J22</f>
        <v>1</v>
      </c>
      <c r="M22" s="59">
        <v>65.3</v>
      </c>
      <c r="N22" s="67">
        <v>65.3</v>
      </c>
      <c r="O22" s="316">
        <f t="shared" si="2"/>
        <v>1</v>
      </c>
      <c r="R22" s="66"/>
    </row>
    <row r="23" spans="1:18" s="60" customFormat="1" ht="84.75" customHeight="1">
      <c r="A23" s="261" t="s">
        <v>166</v>
      </c>
      <c r="B23" s="68" t="s">
        <v>87</v>
      </c>
      <c r="C23" s="65">
        <f>J23+M23</f>
        <v>2570.4</v>
      </c>
      <c r="D23" s="59">
        <f>J23+M23</f>
        <v>2570.4</v>
      </c>
      <c r="E23" s="59">
        <f>K23+N23</f>
        <v>2570.31</v>
      </c>
      <c r="F23" s="316">
        <f t="shared" si="3"/>
        <v>0.9999649859943976</v>
      </c>
      <c r="G23" s="317"/>
      <c r="H23" s="317"/>
      <c r="I23" s="317"/>
      <c r="J23" s="65">
        <v>2493.3</v>
      </c>
      <c r="K23" s="67">
        <v>2493.21</v>
      </c>
      <c r="L23" s="316">
        <f>K23/J23</f>
        <v>0.9999639032607387</v>
      </c>
      <c r="M23" s="59">
        <v>77.1</v>
      </c>
      <c r="N23" s="67">
        <v>77.1</v>
      </c>
      <c r="O23" s="316">
        <f t="shared" si="2"/>
        <v>1</v>
      </c>
      <c r="R23" s="66"/>
    </row>
    <row r="24" spans="1:18" s="60" customFormat="1" ht="110.25" customHeight="1">
      <c r="A24" s="261" t="s">
        <v>197</v>
      </c>
      <c r="B24" s="68" t="s">
        <v>264</v>
      </c>
      <c r="C24" s="65">
        <f>J24+M24+G24</f>
        <v>14.1</v>
      </c>
      <c r="D24" s="59">
        <f>C24</f>
        <v>14.1</v>
      </c>
      <c r="E24" s="59">
        <f>K24+N24</f>
        <v>0</v>
      </c>
      <c r="F24" s="316">
        <f t="shared" si="3"/>
        <v>0</v>
      </c>
      <c r="G24" s="317"/>
      <c r="H24" s="317"/>
      <c r="I24" s="317"/>
      <c r="J24" s="59">
        <v>0</v>
      </c>
      <c r="K24" s="229">
        <v>0</v>
      </c>
      <c r="L24" s="316">
        <v>0</v>
      </c>
      <c r="M24" s="63">
        <v>14.1</v>
      </c>
      <c r="N24" s="229">
        <v>0</v>
      </c>
      <c r="O24" s="316">
        <f t="shared" si="2"/>
        <v>0</v>
      </c>
      <c r="R24" s="66"/>
    </row>
    <row r="25" spans="1:18" s="235" customFormat="1" ht="90" customHeight="1">
      <c r="A25" s="230" t="s">
        <v>167</v>
      </c>
      <c r="B25" s="231" t="s">
        <v>198</v>
      </c>
      <c r="C25" s="232">
        <f>SUM(C26:C28)</f>
        <v>53358.2</v>
      </c>
      <c r="D25" s="232">
        <f aca="true" t="shared" si="4" ref="D25:N25">SUM(D26:D28)</f>
        <v>53358.2</v>
      </c>
      <c r="E25" s="232">
        <f t="shared" si="4"/>
        <v>48829.32000000001</v>
      </c>
      <c r="F25" s="314">
        <f t="shared" si="0"/>
        <v>0.9151230738668098</v>
      </c>
      <c r="G25" s="232">
        <f t="shared" si="4"/>
        <v>0</v>
      </c>
      <c r="H25" s="232">
        <f t="shared" si="4"/>
        <v>0</v>
      </c>
      <c r="I25" s="232">
        <f t="shared" si="4"/>
        <v>0</v>
      </c>
      <c r="J25" s="232">
        <f t="shared" si="4"/>
        <v>0</v>
      </c>
      <c r="K25" s="232">
        <f t="shared" si="4"/>
        <v>0</v>
      </c>
      <c r="L25" s="314">
        <v>0</v>
      </c>
      <c r="M25" s="232">
        <f t="shared" si="4"/>
        <v>53358.2</v>
      </c>
      <c r="N25" s="232">
        <f t="shared" si="4"/>
        <v>48829.32000000001</v>
      </c>
      <c r="O25" s="314">
        <f t="shared" si="1"/>
        <v>0.9151230738668098</v>
      </c>
      <c r="P25" s="233"/>
      <c r="Q25" s="233"/>
      <c r="R25" s="234"/>
    </row>
    <row r="26" spans="1:18" s="239" customFormat="1" ht="70.5" customHeight="1">
      <c r="A26" s="61" t="s">
        <v>10</v>
      </c>
      <c r="B26" s="68" t="s">
        <v>199</v>
      </c>
      <c r="C26" s="236">
        <f>D26</f>
        <v>36679.1</v>
      </c>
      <c r="D26" s="63">
        <f aca="true" t="shared" si="5" ref="D26:E28">M26</f>
        <v>36679.1</v>
      </c>
      <c r="E26" s="63">
        <f t="shared" si="5"/>
        <v>32270.2</v>
      </c>
      <c r="F26" s="316">
        <f t="shared" si="0"/>
        <v>0.8797980321218352</v>
      </c>
      <c r="G26" s="319"/>
      <c r="H26" s="319"/>
      <c r="I26" s="319"/>
      <c r="J26" s="63"/>
      <c r="K26" s="237"/>
      <c r="L26" s="316"/>
      <c r="M26" s="59">
        <v>36679.1</v>
      </c>
      <c r="N26" s="238">
        <v>32270.2</v>
      </c>
      <c r="O26" s="316">
        <f t="shared" si="1"/>
        <v>0.8797980321218352</v>
      </c>
      <c r="P26" s="62"/>
      <c r="Q26" s="62"/>
      <c r="R26" s="69"/>
    </row>
    <row r="27" spans="1:18" s="239" customFormat="1" ht="89.25" customHeight="1">
      <c r="A27" s="61" t="s">
        <v>11</v>
      </c>
      <c r="B27" s="68" t="s">
        <v>200</v>
      </c>
      <c r="C27" s="236">
        <f>D27</f>
        <v>14317.8</v>
      </c>
      <c r="D27" s="63">
        <f t="shared" si="5"/>
        <v>14317.8</v>
      </c>
      <c r="E27" s="63">
        <f t="shared" si="5"/>
        <v>14262.32</v>
      </c>
      <c r="F27" s="316">
        <f t="shared" si="0"/>
        <v>0.9961251030186202</v>
      </c>
      <c r="G27" s="319"/>
      <c r="H27" s="319"/>
      <c r="I27" s="319"/>
      <c r="J27" s="63"/>
      <c r="K27" s="237"/>
      <c r="L27" s="316"/>
      <c r="M27" s="59">
        <v>14317.8</v>
      </c>
      <c r="N27" s="238">
        <v>14262.32</v>
      </c>
      <c r="O27" s="316">
        <f t="shared" si="1"/>
        <v>0.9961251030186202</v>
      </c>
      <c r="P27" s="62"/>
      <c r="Q27" s="62"/>
      <c r="R27" s="69"/>
    </row>
    <row r="28" spans="1:18" s="239" customFormat="1" ht="70.5" customHeight="1">
      <c r="A28" s="61" t="s">
        <v>12</v>
      </c>
      <c r="B28" s="68" t="s">
        <v>201</v>
      </c>
      <c r="C28" s="236">
        <f>D28</f>
        <v>2361.3</v>
      </c>
      <c r="D28" s="63">
        <f t="shared" si="5"/>
        <v>2361.3</v>
      </c>
      <c r="E28" s="63">
        <f t="shared" si="5"/>
        <v>2296.8</v>
      </c>
      <c r="F28" s="316">
        <f t="shared" si="0"/>
        <v>0.9726845381781222</v>
      </c>
      <c r="G28" s="319"/>
      <c r="H28" s="319"/>
      <c r="I28" s="319"/>
      <c r="J28" s="63"/>
      <c r="K28" s="237"/>
      <c r="L28" s="316"/>
      <c r="M28" s="59">
        <v>2361.3</v>
      </c>
      <c r="N28" s="238">
        <v>2296.8</v>
      </c>
      <c r="O28" s="316">
        <f t="shared" si="1"/>
        <v>0.9726845381781222</v>
      </c>
      <c r="P28" s="62"/>
      <c r="Q28" s="62"/>
      <c r="R28" s="69"/>
    </row>
    <row r="29" spans="2:18" s="240" customFormat="1" ht="24" customHeight="1">
      <c r="B29" s="320" t="s">
        <v>88</v>
      </c>
      <c r="C29" s="241">
        <f>C13+C18+C21+C25</f>
        <v>71372.6</v>
      </c>
      <c r="D29" s="241">
        <f>D13+D18+D21+D25</f>
        <v>71372.6</v>
      </c>
      <c r="E29" s="241">
        <f>E13+E18+E21+E25</f>
        <v>64649.33000000001</v>
      </c>
      <c r="F29" s="314">
        <f t="shared" si="0"/>
        <v>0.9058004051975128</v>
      </c>
      <c r="G29" s="241">
        <f>G13+G18+G21+G25</f>
        <v>0</v>
      </c>
      <c r="H29" s="241">
        <f>H13+H18+H21+H25</f>
        <v>0</v>
      </c>
      <c r="I29" s="241">
        <f>I13+I18+I21+I25</f>
        <v>0</v>
      </c>
      <c r="J29" s="241">
        <f>J13+J18+J21+J25</f>
        <v>11028.400000000001</v>
      </c>
      <c r="K29" s="241">
        <f>K13+K18+K21+K25</f>
        <v>11028.310000000001</v>
      </c>
      <c r="L29" s="314">
        <f>K29/J29</f>
        <v>0.9999918392513873</v>
      </c>
      <c r="M29" s="241">
        <f>M13+M18+M21+M25</f>
        <v>60344.2</v>
      </c>
      <c r="N29" s="241">
        <f>N13+N18+N21+N25</f>
        <v>53621.020000000004</v>
      </c>
      <c r="O29" s="314">
        <f t="shared" si="1"/>
        <v>0.8885861441530422</v>
      </c>
      <c r="P29" s="241">
        <f>P13+P18+P21+P25</f>
        <v>0</v>
      </c>
      <c r="Q29" s="241">
        <f>Q13+Q18+Q21+Q25</f>
        <v>0</v>
      </c>
      <c r="R29" s="241">
        <f>R13+R18+R21+R25</f>
        <v>0</v>
      </c>
    </row>
    <row r="30" spans="3:18" s="49" customFormat="1" ht="17.25">
      <c r="C30" s="70"/>
      <c r="D30" s="70"/>
      <c r="E30" s="70"/>
      <c r="J30" s="70"/>
      <c r="K30" s="70"/>
      <c r="N30" s="71"/>
      <c r="O30" s="71"/>
      <c r="P30" s="72"/>
      <c r="Q30" s="72"/>
      <c r="R30" s="72"/>
    </row>
    <row r="31" spans="14:18" s="49" customFormat="1" ht="17.25">
      <c r="N31" s="71"/>
      <c r="O31" s="71"/>
      <c r="P31" s="72"/>
      <c r="Q31" s="72"/>
      <c r="R31" s="72"/>
    </row>
    <row r="32" spans="14:18" s="49" customFormat="1" ht="17.25">
      <c r="N32" s="71"/>
      <c r="O32" s="71"/>
      <c r="P32" s="73"/>
      <c r="Q32" s="74"/>
      <c r="R32" s="74"/>
    </row>
    <row r="33" spans="3:18" s="49" customFormat="1" ht="17.25">
      <c r="C33" s="75"/>
      <c r="D33" s="75"/>
      <c r="E33" s="75"/>
      <c r="F33" s="75"/>
      <c r="G33" s="75"/>
      <c r="H33" s="75"/>
      <c r="I33" s="75"/>
      <c r="J33" s="75"/>
      <c r="K33" s="75"/>
      <c r="L33" s="75"/>
      <c r="M33" s="75"/>
      <c r="N33" s="75"/>
      <c r="O33" s="75"/>
      <c r="P33" s="76"/>
      <c r="Q33" s="76"/>
      <c r="R33" s="76"/>
    </row>
    <row r="34" spans="1:13" s="49" customFormat="1" ht="12.75">
      <c r="A34"/>
      <c r="C34"/>
      <c r="M34" s="75"/>
    </row>
  </sheetData>
  <sheetProtection/>
  <mergeCells count="15">
    <mergeCell ref="B2:R2"/>
    <mergeCell ref="B3:P3"/>
    <mergeCell ref="B4:R4"/>
    <mergeCell ref="B5:R5"/>
    <mergeCell ref="B6:R6"/>
    <mergeCell ref="C8:C11"/>
    <mergeCell ref="D8:R8"/>
    <mergeCell ref="D9:F10"/>
    <mergeCell ref="G9:R9"/>
    <mergeCell ref="G10:I10"/>
    <mergeCell ref="J10:L10"/>
    <mergeCell ref="M10:O10"/>
    <mergeCell ref="P10:R10"/>
    <mergeCell ref="A8:A11"/>
    <mergeCell ref="B8:B11"/>
  </mergeCells>
  <conditionalFormatting sqref="D48:E49 D54:E55 C52:C54 C50 C56:C60 D8:E9 C8:C48">
    <cfRule type="cellIs" priority="4" dxfId="0" operator="equal" stopIfTrue="1">
      <formula>0</formula>
    </cfRule>
  </conditionalFormatting>
  <conditionalFormatting sqref="D18:E18">
    <cfRule type="cellIs" priority="3" dxfId="0" operator="equal" stopIfTrue="1">
      <formula>0</formula>
    </cfRule>
  </conditionalFormatting>
  <conditionalFormatting sqref="J18:K18">
    <cfRule type="cellIs" priority="2" dxfId="0" operator="equal" stopIfTrue="1">
      <formula>0</formula>
    </cfRule>
  </conditionalFormatting>
  <conditionalFormatting sqref="M18:N18">
    <cfRule type="cellIs" priority="1" dxfId="0" operator="equal" stopIfTrue="1">
      <formula>0</formula>
    </cfRule>
  </conditionalFormatting>
  <printOptions/>
  <pageMargins left="0.15748031496062992" right="0.1968503937007874" top="0.1968503937007874" bottom="0.2362204724409449" header="0.11811023622047245" footer="0.15748031496062992"/>
  <pageSetup fitToHeight="2" fitToWidth="1" horizontalDpi="600" verticalDpi="600" orientation="landscape" paperSize="9" scale="72" r:id="rId1"/>
</worksheet>
</file>

<file path=xl/worksheets/sheet8.xml><?xml version="1.0" encoding="utf-8"?>
<worksheet xmlns="http://schemas.openxmlformats.org/spreadsheetml/2006/main" xmlns:r="http://schemas.openxmlformats.org/officeDocument/2006/relationships">
  <sheetPr>
    <pageSetUpPr fitToPage="1"/>
  </sheetPr>
  <dimension ref="A1:Q26"/>
  <sheetViews>
    <sheetView zoomScale="70" zoomScaleNormal="70" zoomScalePageLayoutView="0" workbookViewId="0" topLeftCell="A6">
      <selection activeCell="D16" sqref="D16"/>
    </sheetView>
  </sheetViews>
  <sheetFormatPr defaultColWidth="9.140625" defaultRowHeight="12.75"/>
  <cols>
    <col min="1" max="1" width="36.57421875" style="49" customWidth="1"/>
    <col min="2" max="2" width="13.8515625" style="49" customWidth="1"/>
    <col min="3" max="3" width="15.7109375" style="49" customWidth="1"/>
    <col min="4" max="4" width="15.140625" style="49" customWidth="1"/>
    <col min="5" max="5" width="11.00390625" style="49" customWidth="1"/>
    <col min="6" max="6" width="11.8515625" style="49" customWidth="1"/>
    <col min="7" max="7" width="12.8515625" style="49" customWidth="1"/>
    <col min="8" max="8" width="11.28125" style="49" customWidth="1"/>
    <col min="9" max="9" width="14.8515625" style="49" customWidth="1"/>
    <col min="10" max="10" width="15.140625" style="49" customWidth="1"/>
    <col min="11" max="11" width="11.28125" style="49" customWidth="1"/>
    <col min="12" max="12" width="13.28125" style="49" customWidth="1"/>
    <col min="13" max="13" width="13.00390625" style="49" customWidth="1"/>
    <col min="14" max="14" width="10.7109375" style="0" customWidth="1"/>
    <col min="15" max="15" width="12.28125" style="0" customWidth="1"/>
    <col min="16" max="16" width="14.28125" style="0" customWidth="1"/>
    <col min="17" max="17" width="14.57421875" style="0" customWidth="1"/>
  </cols>
  <sheetData>
    <row r="1" spans="1:17" ht="15" hidden="1">
      <c r="A1" s="47"/>
      <c r="B1" s="47"/>
      <c r="C1" s="47"/>
      <c r="D1" s="47"/>
      <c r="E1" s="47"/>
      <c r="F1" s="47"/>
      <c r="G1" s="47"/>
      <c r="H1" s="47"/>
      <c r="I1" s="47"/>
      <c r="J1" s="47"/>
      <c r="K1" s="47"/>
      <c r="L1" s="48"/>
      <c r="M1" s="47"/>
      <c r="N1" s="46"/>
      <c r="O1" s="46"/>
      <c r="P1" s="46"/>
      <c r="Q1" s="46"/>
    </row>
    <row r="2" spans="1:17" ht="15" hidden="1">
      <c r="A2" s="47"/>
      <c r="B2" s="47"/>
      <c r="C2" s="47"/>
      <c r="D2" s="47"/>
      <c r="E2" s="47"/>
      <c r="F2" s="47"/>
      <c r="G2" s="47"/>
      <c r="H2" s="47"/>
      <c r="I2" s="47"/>
      <c r="J2" s="47"/>
      <c r="K2" s="47"/>
      <c r="L2" s="48"/>
      <c r="M2" s="47"/>
      <c r="N2" s="46"/>
      <c r="O2" s="46"/>
      <c r="P2" s="46"/>
      <c r="Q2" s="46"/>
    </row>
    <row r="3" spans="1:17" ht="18">
      <c r="A3" s="515" t="s">
        <v>104</v>
      </c>
      <c r="B3" s="515"/>
      <c r="C3" s="515"/>
      <c r="D3" s="515"/>
      <c r="E3" s="515"/>
      <c r="F3" s="515"/>
      <c r="G3" s="515"/>
      <c r="H3" s="515"/>
      <c r="I3" s="515"/>
      <c r="J3" s="515"/>
      <c r="K3" s="515"/>
      <c r="L3" s="515"/>
      <c r="M3" s="515"/>
      <c r="N3" s="515"/>
      <c r="O3" s="515"/>
      <c r="P3" s="515"/>
      <c r="Q3" s="515"/>
    </row>
    <row r="4" spans="1:17" ht="47.25" customHeight="1">
      <c r="A4" s="50"/>
      <c r="B4" s="50"/>
      <c r="C4" s="521" t="s">
        <v>260</v>
      </c>
      <c r="D4" s="521"/>
      <c r="E4" s="521"/>
      <c r="F4" s="521"/>
      <c r="G4" s="521"/>
      <c r="H4" s="521"/>
      <c r="I4" s="521"/>
      <c r="J4" s="521"/>
      <c r="K4" s="521"/>
      <c r="L4" s="521"/>
      <c r="M4" s="521"/>
      <c r="N4" s="521"/>
      <c r="O4" s="305"/>
      <c r="P4" s="305"/>
      <c r="Q4" s="305"/>
    </row>
    <row r="5" spans="1:17" ht="18">
      <c r="A5" s="515" t="s">
        <v>158</v>
      </c>
      <c r="B5" s="515"/>
      <c r="C5" s="515"/>
      <c r="D5" s="515"/>
      <c r="E5" s="515"/>
      <c r="F5" s="515"/>
      <c r="G5" s="515"/>
      <c r="H5" s="515"/>
      <c r="I5" s="515"/>
      <c r="J5" s="515"/>
      <c r="K5" s="515"/>
      <c r="L5" s="515"/>
      <c r="M5" s="515"/>
      <c r="N5" s="515"/>
      <c r="O5" s="515"/>
      <c r="P5" s="515"/>
      <c r="Q5" s="515"/>
    </row>
    <row r="6" spans="1:17" ht="18">
      <c r="A6" s="515" t="s">
        <v>318</v>
      </c>
      <c r="B6" s="515"/>
      <c r="C6" s="515"/>
      <c r="D6" s="515"/>
      <c r="E6" s="515"/>
      <c r="F6" s="515"/>
      <c r="G6" s="515"/>
      <c r="H6" s="515"/>
      <c r="I6" s="515"/>
      <c r="J6" s="515"/>
      <c r="K6" s="515"/>
      <c r="L6" s="515"/>
      <c r="M6" s="515"/>
      <c r="N6" s="515"/>
      <c r="O6" s="515"/>
      <c r="P6" s="515"/>
      <c r="Q6" s="515"/>
    </row>
    <row r="7" spans="1:17" ht="18">
      <c r="A7" s="517" t="s">
        <v>32</v>
      </c>
      <c r="B7" s="517"/>
      <c r="C7" s="517"/>
      <c r="D7" s="517"/>
      <c r="E7" s="517"/>
      <c r="F7" s="517"/>
      <c r="G7" s="517"/>
      <c r="H7" s="517"/>
      <c r="I7" s="517"/>
      <c r="J7" s="517"/>
      <c r="K7" s="517"/>
      <c r="L7" s="517"/>
      <c r="M7" s="517"/>
      <c r="N7" s="517"/>
      <c r="O7" s="517"/>
      <c r="P7" s="517"/>
      <c r="Q7" s="517"/>
    </row>
    <row r="8" spans="1:17" ht="15">
      <c r="A8" s="47"/>
      <c r="B8" s="47"/>
      <c r="C8" s="47"/>
      <c r="D8" s="47"/>
      <c r="E8" s="47"/>
      <c r="F8" s="47"/>
      <c r="G8" s="47"/>
      <c r="H8" s="47"/>
      <c r="I8" s="47"/>
      <c r="J8" s="47"/>
      <c r="K8" s="47"/>
      <c r="L8" s="47"/>
      <c r="M8" s="47"/>
      <c r="N8" s="46"/>
      <c r="O8" s="46"/>
      <c r="P8" s="46"/>
      <c r="Q8" s="46" t="s">
        <v>33</v>
      </c>
    </row>
    <row r="9" spans="1:17" ht="15">
      <c r="A9" s="511" t="s">
        <v>35</v>
      </c>
      <c r="B9" s="522" t="s">
        <v>159</v>
      </c>
      <c r="C9" s="510" t="s">
        <v>36</v>
      </c>
      <c r="D9" s="510"/>
      <c r="E9" s="510"/>
      <c r="F9" s="510"/>
      <c r="G9" s="510"/>
      <c r="H9" s="510"/>
      <c r="I9" s="510"/>
      <c r="J9" s="510"/>
      <c r="K9" s="510"/>
      <c r="L9" s="510"/>
      <c r="M9" s="510"/>
      <c r="N9" s="510"/>
      <c r="O9" s="510"/>
      <c r="P9" s="510"/>
      <c r="Q9" s="510"/>
    </row>
    <row r="10" spans="1:17" ht="15">
      <c r="A10" s="511"/>
      <c r="B10" s="523"/>
      <c r="C10" s="511" t="s">
        <v>15</v>
      </c>
      <c r="D10" s="511"/>
      <c r="E10" s="511"/>
      <c r="F10" s="510" t="s">
        <v>20</v>
      </c>
      <c r="G10" s="510"/>
      <c r="H10" s="510"/>
      <c r="I10" s="510"/>
      <c r="J10" s="510"/>
      <c r="K10" s="510"/>
      <c r="L10" s="510"/>
      <c r="M10" s="510"/>
      <c r="N10" s="510"/>
      <c r="O10" s="510"/>
      <c r="P10" s="510"/>
      <c r="Q10" s="510"/>
    </row>
    <row r="11" spans="1:17" ht="15">
      <c r="A11" s="511"/>
      <c r="B11" s="523"/>
      <c r="C11" s="511"/>
      <c r="D11" s="511"/>
      <c r="E11" s="511"/>
      <c r="F11" s="511" t="s">
        <v>16</v>
      </c>
      <c r="G11" s="511"/>
      <c r="H11" s="511"/>
      <c r="I11" s="511" t="s">
        <v>23</v>
      </c>
      <c r="J11" s="511"/>
      <c r="K11" s="511"/>
      <c r="L11" s="510" t="s">
        <v>37</v>
      </c>
      <c r="M11" s="510"/>
      <c r="N11" s="510"/>
      <c r="O11" s="510" t="s">
        <v>17</v>
      </c>
      <c r="P11" s="510"/>
      <c r="Q11" s="510"/>
    </row>
    <row r="12" spans="1:17" ht="67.5" customHeight="1">
      <c r="A12" s="511"/>
      <c r="B12" s="524"/>
      <c r="C12" s="54" t="s">
        <v>319</v>
      </c>
      <c r="D12" s="54" t="s">
        <v>320</v>
      </c>
      <c r="E12" s="54" t="s">
        <v>22</v>
      </c>
      <c r="F12" s="54" t="str">
        <f>C12</f>
        <v>план на 2016 года</v>
      </c>
      <c r="G12" s="54" t="str">
        <f>D12</f>
        <v>кассовые расходы за   2016 года</v>
      </c>
      <c r="H12" s="54" t="s">
        <v>22</v>
      </c>
      <c r="I12" s="54" t="str">
        <f>F12</f>
        <v>план на 2016 года</v>
      </c>
      <c r="J12" s="54" t="str">
        <f>G12</f>
        <v>кассовые расходы за   2016 года</v>
      </c>
      <c r="K12" s="54" t="s">
        <v>22</v>
      </c>
      <c r="L12" s="54" t="str">
        <f>I12</f>
        <v>план на 2016 года</v>
      </c>
      <c r="M12" s="54" t="str">
        <f>J12</f>
        <v>кассовые расходы за   2016 года</v>
      </c>
      <c r="N12" s="77" t="s">
        <v>22</v>
      </c>
      <c r="O12" s="77" t="str">
        <f>L12</f>
        <v>план на 2016 года</v>
      </c>
      <c r="P12" s="77" t="str">
        <f>M12</f>
        <v>кассовые расходы за   2016 года</v>
      </c>
      <c r="Q12" s="77" t="s">
        <v>22</v>
      </c>
    </row>
    <row r="13" spans="1:17" s="56" customFormat="1" ht="12.75">
      <c r="A13" s="261">
        <v>1</v>
      </c>
      <c r="B13" s="261"/>
      <c r="C13" s="261">
        <v>2</v>
      </c>
      <c r="D13" s="261">
        <v>3</v>
      </c>
      <c r="E13" s="261">
        <v>4</v>
      </c>
      <c r="F13" s="261">
        <v>5</v>
      </c>
      <c r="G13" s="261">
        <v>6</v>
      </c>
      <c r="H13" s="261">
        <v>7</v>
      </c>
      <c r="I13" s="261">
        <v>8</v>
      </c>
      <c r="J13" s="261">
        <v>9</v>
      </c>
      <c r="K13" s="261">
        <v>10</v>
      </c>
      <c r="L13" s="261">
        <v>11</v>
      </c>
      <c r="M13" s="261">
        <v>12</v>
      </c>
      <c r="N13" s="261">
        <v>13</v>
      </c>
      <c r="O13" s="261">
        <v>14</v>
      </c>
      <c r="P13" s="261">
        <v>15</v>
      </c>
      <c r="Q13" s="261">
        <v>16</v>
      </c>
    </row>
    <row r="14" spans="1:17" s="56" customFormat="1" ht="129.75" customHeight="1">
      <c r="A14" s="306" t="s">
        <v>209</v>
      </c>
      <c r="B14" s="307">
        <f>B15</f>
        <v>1134.6</v>
      </c>
      <c r="C14" s="307">
        <f>C15</f>
        <v>1134.6</v>
      </c>
      <c r="D14" s="307">
        <f>D15</f>
        <v>1134.6</v>
      </c>
      <c r="E14" s="308">
        <f>D14/C14</f>
        <v>1</v>
      </c>
      <c r="F14" s="307"/>
      <c r="G14" s="307"/>
      <c r="H14" s="307"/>
      <c r="I14" s="307"/>
      <c r="J14" s="307"/>
      <c r="K14" s="307"/>
      <c r="L14" s="307">
        <f>L15</f>
        <v>1134.6</v>
      </c>
      <c r="M14" s="307">
        <f>M15</f>
        <v>1134.6</v>
      </c>
      <c r="N14" s="308">
        <f>M14/L14</f>
        <v>1</v>
      </c>
      <c r="O14" s="309"/>
      <c r="P14" s="309"/>
      <c r="Q14" s="261"/>
    </row>
    <row r="15" spans="1:17" s="56" customFormat="1" ht="60.75" customHeight="1">
      <c r="A15" s="310" t="s">
        <v>114</v>
      </c>
      <c r="B15" s="311">
        <v>1134.6</v>
      </c>
      <c r="C15" s="307">
        <v>1134.6</v>
      </c>
      <c r="D15" s="307">
        <f>J15+M15</f>
        <v>1134.6</v>
      </c>
      <c r="E15" s="308">
        <f>D15/C15</f>
        <v>1</v>
      </c>
      <c r="F15" s="307"/>
      <c r="G15" s="307"/>
      <c r="H15" s="307"/>
      <c r="I15" s="307"/>
      <c r="J15" s="307"/>
      <c r="K15" s="307"/>
      <c r="L15" s="307">
        <f>M15</f>
        <v>1134.6</v>
      </c>
      <c r="M15" s="307">
        <v>1134.6</v>
      </c>
      <c r="N15" s="308">
        <f>M15/L15</f>
        <v>1</v>
      </c>
      <c r="O15" s="309"/>
      <c r="P15" s="309"/>
      <c r="Q15" s="261"/>
    </row>
    <row r="16" spans="1:17" s="56" customFormat="1" ht="156.75" customHeight="1">
      <c r="A16" s="312" t="s">
        <v>261</v>
      </c>
      <c r="B16" s="311">
        <f>I16+L16+O16</f>
        <v>23950.9</v>
      </c>
      <c r="C16" s="307">
        <f>I16+L16+O16</f>
        <v>23950.9</v>
      </c>
      <c r="D16" s="307">
        <f>J16+M16+P16</f>
        <v>18164.58</v>
      </c>
      <c r="E16" s="308">
        <f>D16/C16</f>
        <v>0.7584090785732478</v>
      </c>
      <c r="F16" s="307"/>
      <c r="G16" s="307"/>
      <c r="H16" s="307"/>
      <c r="I16" s="307">
        <v>23000</v>
      </c>
      <c r="J16" s="307">
        <v>17368.33</v>
      </c>
      <c r="K16" s="308">
        <f>J16/I16</f>
        <v>0.7551447826086958</v>
      </c>
      <c r="L16" s="307">
        <v>711.4</v>
      </c>
      <c r="M16" s="307">
        <v>595.95</v>
      </c>
      <c r="N16" s="308">
        <f>M16/L16</f>
        <v>0.8377143660387968</v>
      </c>
      <c r="O16" s="309">
        <v>239.5</v>
      </c>
      <c r="P16" s="309">
        <v>200.3</v>
      </c>
      <c r="Q16" s="433">
        <f>P16/O16</f>
        <v>0.8363256784968686</v>
      </c>
    </row>
    <row r="17" spans="1:17" ht="15">
      <c r="A17" s="102" t="s">
        <v>105</v>
      </c>
      <c r="B17" s="313">
        <f>B14+B16</f>
        <v>25085.5</v>
      </c>
      <c r="C17" s="313">
        <f aca="true" t="shared" si="0" ref="C17:P17">C14+C16</f>
        <v>25085.5</v>
      </c>
      <c r="D17" s="313">
        <f t="shared" si="0"/>
        <v>19299.18</v>
      </c>
      <c r="E17" s="308">
        <f>D17/C17</f>
        <v>0.7693360706384166</v>
      </c>
      <c r="F17" s="313">
        <f t="shared" si="0"/>
        <v>0</v>
      </c>
      <c r="G17" s="313">
        <f t="shared" si="0"/>
        <v>0</v>
      </c>
      <c r="H17" s="313"/>
      <c r="I17" s="313">
        <f t="shared" si="0"/>
        <v>23000</v>
      </c>
      <c r="J17" s="313">
        <f t="shared" si="0"/>
        <v>17368.33</v>
      </c>
      <c r="K17" s="308">
        <f>J17/I17</f>
        <v>0.7551447826086958</v>
      </c>
      <c r="L17" s="313">
        <f t="shared" si="0"/>
        <v>1846</v>
      </c>
      <c r="M17" s="313">
        <f t="shared" si="0"/>
        <v>1730.55</v>
      </c>
      <c r="N17" s="308">
        <f>M17/L17</f>
        <v>0.9374593716143012</v>
      </c>
      <c r="O17" s="313">
        <f t="shared" si="0"/>
        <v>239.5</v>
      </c>
      <c r="P17" s="313">
        <f t="shared" si="0"/>
        <v>200.3</v>
      </c>
      <c r="Q17" s="433">
        <f>P17/O17</f>
        <v>0.8363256784968686</v>
      </c>
    </row>
    <row r="18" spans="1:17" ht="15">
      <c r="A18" s="47"/>
      <c r="B18" s="47"/>
      <c r="C18" s="47"/>
      <c r="D18" s="47"/>
      <c r="E18" s="112"/>
      <c r="F18" s="47"/>
      <c r="G18" s="47"/>
      <c r="H18" s="47"/>
      <c r="I18" s="47"/>
      <c r="J18" s="47"/>
      <c r="K18" s="47"/>
      <c r="L18" s="47"/>
      <c r="M18" s="47"/>
      <c r="N18" s="46"/>
      <c r="O18" s="46"/>
      <c r="P18" s="46"/>
      <c r="Q18" s="46"/>
    </row>
    <row r="19" spans="1:17" ht="15">
      <c r="A19" s="47" t="s">
        <v>106</v>
      </c>
      <c r="B19" s="47"/>
      <c r="C19" s="47"/>
      <c r="D19" s="47"/>
      <c r="E19" s="47"/>
      <c r="F19" s="47"/>
      <c r="G19" s="47"/>
      <c r="H19" s="47"/>
      <c r="I19" s="47"/>
      <c r="J19" s="47"/>
      <c r="K19" s="47"/>
      <c r="L19" s="47"/>
      <c r="M19" s="47"/>
      <c r="N19" s="46"/>
      <c r="O19" s="46"/>
      <c r="P19" s="46"/>
      <c r="Q19" s="46"/>
    </row>
    <row r="21" spans="13:17" ht="30" customHeight="1">
      <c r="M21" s="78"/>
      <c r="N21" s="79"/>
      <c r="O21" s="80"/>
      <c r="P21" s="80"/>
      <c r="Q21" s="80"/>
    </row>
    <row r="22" spans="13:17" ht="27.75" customHeight="1">
      <c r="M22" s="78"/>
      <c r="N22" s="79"/>
      <c r="O22" s="80"/>
      <c r="P22" s="80"/>
      <c r="Q22" s="80"/>
    </row>
    <row r="23" spans="13:17" ht="18">
      <c r="M23" s="78"/>
      <c r="N23" s="79"/>
      <c r="O23" s="80"/>
      <c r="P23" s="80"/>
      <c r="Q23" s="80"/>
    </row>
    <row r="24" spans="13:17" ht="18">
      <c r="M24" s="78"/>
      <c r="N24" s="79"/>
      <c r="O24" s="80"/>
      <c r="P24" s="80"/>
      <c r="Q24" s="80"/>
    </row>
    <row r="25" spans="13:17" ht="18">
      <c r="M25" s="78"/>
      <c r="N25" s="79"/>
      <c r="O25" s="81"/>
      <c r="P25" s="82"/>
      <c r="Q25" s="82"/>
    </row>
    <row r="26" spans="13:17" ht="18">
      <c r="M26" s="78"/>
      <c r="N26" s="83"/>
      <c r="O26" s="83"/>
      <c r="P26" s="83"/>
      <c r="Q26" s="83"/>
    </row>
  </sheetData>
  <sheetProtection/>
  <mergeCells count="14">
    <mergeCell ref="B9:B12"/>
    <mergeCell ref="C9:Q9"/>
    <mergeCell ref="C10:E11"/>
    <mergeCell ref="F10:Q10"/>
    <mergeCell ref="F11:H11"/>
    <mergeCell ref="I11:K11"/>
    <mergeCell ref="L11:N11"/>
    <mergeCell ref="O11:Q11"/>
    <mergeCell ref="A3:Q3"/>
    <mergeCell ref="A5:Q5"/>
    <mergeCell ref="A6:Q6"/>
    <mergeCell ref="A7:Q7"/>
    <mergeCell ref="A9:A12"/>
    <mergeCell ref="C4:N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4" r:id="rId1"/>
</worksheet>
</file>

<file path=xl/worksheets/sheet9.xml><?xml version="1.0" encoding="utf-8"?>
<worksheet xmlns="http://schemas.openxmlformats.org/spreadsheetml/2006/main" xmlns:r="http://schemas.openxmlformats.org/officeDocument/2006/relationships">
  <dimension ref="A1:R39"/>
  <sheetViews>
    <sheetView view="pageBreakPreview" zoomScale="80" zoomScaleSheetLayoutView="80" zoomScalePageLayoutView="0" workbookViewId="0" topLeftCell="A24">
      <selection activeCell="E30" sqref="E30"/>
    </sheetView>
  </sheetViews>
  <sheetFormatPr defaultColWidth="9.140625" defaultRowHeight="12.75" outlineLevelCol="1"/>
  <cols>
    <col min="1" max="1" width="5.140625" style="0" customWidth="1"/>
    <col min="2" max="2" width="33.28125" style="49" customWidth="1"/>
    <col min="3" max="3" width="14.7109375" style="49" customWidth="1"/>
    <col min="4" max="4" width="11.421875" style="49" customWidth="1"/>
    <col min="5" max="5" width="12.28125" style="49" customWidth="1"/>
    <col min="6" max="6" width="7.7109375" style="49" customWidth="1"/>
    <col min="7" max="7" width="10.28125" style="49" customWidth="1" outlineLevel="1"/>
    <col min="8" max="8" width="11.421875" style="49" customWidth="1" outlineLevel="1"/>
    <col min="9" max="9" width="7.57421875" style="49" customWidth="1" outlineLevel="1"/>
    <col min="10" max="10" width="12.00390625" style="49" customWidth="1"/>
    <col min="11" max="11" width="13.00390625" style="49" customWidth="1"/>
    <col min="12" max="12" width="7.28125" style="49" customWidth="1"/>
    <col min="13" max="13" width="11.8515625" style="49" customWidth="1"/>
    <col min="14" max="14" width="12.7109375" style="49" customWidth="1"/>
    <col min="15" max="15" width="7.7109375" style="49" customWidth="1"/>
    <col min="16" max="16" width="9.7109375" style="49" customWidth="1" outlineLevel="1"/>
    <col min="17" max="17" width="9.28125" style="49" customWidth="1" outlineLevel="1"/>
    <col min="18" max="18" width="7.00390625" style="49" customWidth="1" outlineLevel="1"/>
  </cols>
  <sheetData>
    <row r="1" spans="2:18" ht="29.25" customHeight="1">
      <c r="B1" s="532" t="s">
        <v>31</v>
      </c>
      <c r="C1" s="532"/>
      <c r="D1" s="532"/>
      <c r="E1" s="532"/>
      <c r="F1" s="532"/>
      <c r="G1" s="532"/>
      <c r="H1" s="532"/>
      <c r="I1" s="532"/>
      <c r="J1" s="532"/>
      <c r="K1" s="532"/>
      <c r="L1" s="532"/>
      <c r="M1" s="532"/>
      <c r="N1" s="532"/>
      <c r="O1" s="532"/>
      <c r="P1" s="532"/>
      <c r="Q1" s="532"/>
      <c r="R1" s="532"/>
    </row>
    <row r="2" spans="2:18" ht="30" customHeight="1">
      <c r="B2" s="533" t="s">
        <v>109</v>
      </c>
      <c r="C2" s="533"/>
      <c r="D2" s="533"/>
      <c r="E2" s="533"/>
      <c r="F2" s="533"/>
      <c r="G2" s="533"/>
      <c r="H2" s="533"/>
      <c r="I2" s="533"/>
      <c r="J2" s="533"/>
      <c r="K2" s="533"/>
      <c r="L2" s="533"/>
      <c r="M2" s="533"/>
      <c r="N2" s="533"/>
      <c r="O2" s="533"/>
      <c r="P2" s="533"/>
      <c r="Q2" s="533"/>
      <c r="R2" s="533"/>
    </row>
    <row r="3" spans="2:18" ht="15">
      <c r="B3" s="532" t="s">
        <v>158</v>
      </c>
      <c r="C3" s="532"/>
      <c r="D3" s="532"/>
      <c r="E3" s="532"/>
      <c r="F3" s="532"/>
      <c r="G3" s="532"/>
      <c r="H3" s="532"/>
      <c r="I3" s="532"/>
      <c r="J3" s="532"/>
      <c r="K3" s="532"/>
      <c r="L3" s="532"/>
      <c r="M3" s="532"/>
      <c r="N3" s="532"/>
      <c r="O3" s="532"/>
      <c r="P3" s="532"/>
      <c r="Q3" s="532"/>
      <c r="R3" s="532"/>
    </row>
    <row r="4" spans="2:18" ht="15">
      <c r="B4" s="532" t="s">
        <v>301</v>
      </c>
      <c r="C4" s="532"/>
      <c r="D4" s="532"/>
      <c r="E4" s="532"/>
      <c r="F4" s="532"/>
      <c r="G4" s="532"/>
      <c r="H4" s="532"/>
      <c r="I4" s="532"/>
      <c r="J4" s="532"/>
      <c r="K4" s="532"/>
      <c r="L4" s="532"/>
      <c r="M4" s="532"/>
      <c r="N4" s="532"/>
      <c r="O4" s="532"/>
      <c r="P4" s="532"/>
      <c r="Q4" s="532"/>
      <c r="R4" s="532"/>
    </row>
    <row r="5" spans="2:18" ht="12.75">
      <c r="B5" s="534" t="s">
        <v>32</v>
      </c>
      <c r="C5" s="534"/>
      <c r="D5" s="534"/>
      <c r="E5" s="534"/>
      <c r="F5" s="534"/>
      <c r="G5" s="534"/>
      <c r="H5" s="534"/>
      <c r="I5" s="534"/>
      <c r="J5" s="534"/>
      <c r="K5" s="534"/>
      <c r="L5" s="534"/>
      <c r="M5" s="534"/>
      <c r="N5" s="534"/>
      <c r="O5" s="534"/>
      <c r="P5" s="534"/>
      <c r="Q5" s="534"/>
      <c r="R5" s="534"/>
    </row>
    <row r="6" spans="2:18" ht="15">
      <c r="B6" s="47"/>
      <c r="C6" s="47"/>
      <c r="D6" s="47"/>
      <c r="E6" s="47"/>
      <c r="F6" s="47"/>
      <c r="G6" s="47"/>
      <c r="H6" s="47"/>
      <c r="I6" s="47"/>
      <c r="J6" s="47"/>
      <c r="K6" s="47"/>
      <c r="L6" s="47"/>
      <c r="M6" s="47"/>
      <c r="N6" s="47"/>
      <c r="O6" s="47"/>
      <c r="P6" s="47"/>
      <c r="Q6" s="47"/>
      <c r="R6" s="48" t="s">
        <v>33</v>
      </c>
    </row>
    <row r="7" spans="1:18" s="100" customFormat="1" ht="15">
      <c r="A7" s="525"/>
      <c r="B7" s="528" t="s">
        <v>35</v>
      </c>
      <c r="C7" s="529" t="s">
        <v>159</v>
      </c>
      <c r="D7" s="511" t="s">
        <v>36</v>
      </c>
      <c r="E7" s="511"/>
      <c r="F7" s="511"/>
      <c r="G7" s="511"/>
      <c r="H7" s="511"/>
      <c r="I7" s="511"/>
      <c r="J7" s="511"/>
      <c r="K7" s="511"/>
      <c r="L7" s="511"/>
      <c r="M7" s="511"/>
      <c r="N7" s="511"/>
      <c r="O7" s="511"/>
      <c r="P7" s="511"/>
      <c r="Q7" s="511"/>
      <c r="R7" s="511"/>
    </row>
    <row r="8" spans="1:18" s="100" customFormat="1" ht="15">
      <c r="A8" s="526"/>
      <c r="B8" s="528"/>
      <c r="C8" s="530"/>
      <c r="D8" s="511" t="s">
        <v>15</v>
      </c>
      <c r="E8" s="511"/>
      <c r="F8" s="511"/>
      <c r="G8" s="511" t="s">
        <v>20</v>
      </c>
      <c r="H8" s="511"/>
      <c r="I8" s="511"/>
      <c r="J8" s="511"/>
      <c r="K8" s="511"/>
      <c r="L8" s="511"/>
      <c r="M8" s="511"/>
      <c r="N8" s="511"/>
      <c r="O8" s="511"/>
      <c r="P8" s="511"/>
      <c r="Q8" s="511"/>
      <c r="R8" s="511"/>
    </row>
    <row r="9" spans="1:18" s="100" customFormat="1" ht="15">
      <c r="A9" s="526"/>
      <c r="B9" s="528"/>
      <c r="C9" s="530"/>
      <c r="D9" s="511"/>
      <c r="E9" s="511"/>
      <c r="F9" s="511"/>
      <c r="G9" s="511" t="s">
        <v>16</v>
      </c>
      <c r="H9" s="511"/>
      <c r="I9" s="511"/>
      <c r="J9" s="511" t="s">
        <v>23</v>
      </c>
      <c r="K9" s="511"/>
      <c r="L9" s="511"/>
      <c r="M9" s="511" t="s">
        <v>37</v>
      </c>
      <c r="N9" s="511"/>
      <c r="O9" s="511"/>
      <c r="P9" s="511" t="s">
        <v>17</v>
      </c>
      <c r="Q9" s="511"/>
      <c r="R9" s="511"/>
    </row>
    <row r="10" spans="1:18" s="100" customFormat="1" ht="52.5">
      <c r="A10" s="527"/>
      <c r="B10" s="528"/>
      <c r="C10" s="531"/>
      <c r="D10" s="142" t="s">
        <v>319</v>
      </c>
      <c r="E10" s="142" t="s">
        <v>331</v>
      </c>
      <c r="F10" s="142" t="s">
        <v>22</v>
      </c>
      <c r="G10" s="142" t="str">
        <f>D10</f>
        <v>план на 2016 года</v>
      </c>
      <c r="H10" s="142" t="str">
        <f>E10</f>
        <v>кассовые расходы за 2016 года</v>
      </c>
      <c r="I10" s="142" t="s">
        <v>22</v>
      </c>
      <c r="J10" s="142" t="str">
        <f>G10</f>
        <v>план на 2016 года</v>
      </c>
      <c r="K10" s="142" t="str">
        <f>H10</f>
        <v>кассовые расходы за 2016 года</v>
      </c>
      <c r="L10" s="142" t="s">
        <v>22</v>
      </c>
      <c r="M10" s="142" t="str">
        <f>J10</f>
        <v>план на 2016 года</v>
      </c>
      <c r="N10" s="142" t="str">
        <f>K10</f>
        <v>кассовые расходы за 2016 года</v>
      </c>
      <c r="O10" s="142" t="s">
        <v>22</v>
      </c>
      <c r="P10" s="142" t="str">
        <f>M10</f>
        <v>план на 2016 года</v>
      </c>
      <c r="Q10" s="142" t="str">
        <f>N10</f>
        <v>кассовые расходы за 2016 года</v>
      </c>
      <c r="R10" s="142" t="s">
        <v>22</v>
      </c>
    </row>
    <row r="11" spans="2:18" s="55" customFormat="1" ht="12.75">
      <c r="B11" s="261">
        <v>1</v>
      </c>
      <c r="C11" s="261"/>
      <c r="D11" s="261">
        <v>2</v>
      </c>
      <c r="E11" s="261">
        <v>3</v>
      </c>
      <c r="F11" s="261">
        <v>4</v>
      </c>
      <c r="G11" s="261">
        <v>5</v>
      </c>
      <c r="H11" s="261">
        <v>6</v>
      </c>
      <c r="I11" s="261">
        <v>7</v>
      </c>
      <c r="J11" s="261">
        <v>8</v>
      </c>
      <c r="K11" s="261">
        <v>9</v>
      </c>
      <c r="L11" s="261">
        <v>10</v>
      </c>
      <c r="M11" s="261">
        <v>11</v>
      </c>
      <c r="N11" s="261">
        <v>12</v>
      </c>
      <c r="O11" s="261">
        <v>13</v>
      </c>
      <c r="P11" s="261">
        <v>14</v>
      </c>
      <c r="Q11" s="261">
        <v>15</v>
      </c>
      <c r="R11" s="261">
        <v>16</v>
      </c>
    </row>
    <row r="12" spans="1:18" s="146" customFormat="1" ht="92.25" customHeight="1">
      <c r="A12" s="143" t="s">
        <v>160</v>
      </c>
      <c r="B12" s="144" t="s">
        <v>161</v>
      </c>
      <c r="C12" s="145">
        <f>C13</f>
        <v>0</v>
      </c>
      <c r="D12" s="145">
        <f aca="true" t="shared" si="0" ref="D12:N12">D13</f>
        <v>0</v>
      </c>
      <c r="E12" s="145">
        <f t="shared" si="0"/>
        <v>0</v>
      </c>
      <c r="F12" s="145"/>
      <c r="G12" s="145">
        <f t="shared" si="0"/>
        <v>0</v>
      </c>
      <c r="H12" s="145">
        <f t="shared" si="0"/>
        <v>0</v>
      </c>
      <c r="I12" s="145">
        <f t="shared" si="0"/>
        <v>0</v>
      </c>
      <c r="J12" s="145">
        <f t="shared" si="0"/>
        <v>0</v>
      </c>
      <c r="K12" s="145">
        <f t="shared" si="0"/>
        <v>0</v>
      </c>
      <c r="L12" s="145"/>
      <c r="M12" s="145">
        <f t="shared" si="0"/>
        <v>0</v>
      </c>
      <c r="N12" s="145">
        <f t="shared" si="0"/>
        <v>0</v>
      </c>
      <c r="O12" s="145"/>
      <c r="P12" s="145"/>
      <c r="Q12" s="145"/>
      <c r="R12" s="145"/>
    </row>
    <row r="13" spans="1:18" s="55" customFormat="1" ht="66">
      <c r="A13" s="147" t="s">
        <v>8</v>
      </c>
      <c r="B13" s="148" t="s">
        <v>110</v>
      </c>
      <c r="C13" s="149">
        <v>0</v>
      </c>
      <c r="D13" s="149">
        <f>J13+M13</f>
        <v>0</v>
      </c>
      <c r="E13" s="149">
        <f>K13+N13</f>
        <v>0</v>
      </c>
      <c r="F13" s="149"/>
      <c r="G13" s="149"/>
      <c r="H13" s="149"/>
      <c r="I13" s="149"/>
      <c r="J13" s="149">
        <v>0</v>
      </c>
      <c r="K13" s="149">
        <v>0</v>
      </c>
      <c r="L13" s="149"/>
      <c r="M13" s="149">
        <v>0</v>
      </c>
      <c r="N13" s="149">
        <v>0</v>
      </c>
      <c r="O13" s="150"/>
      <c r="P13" s="261"/>
      <c r="Q13" s="261"/>
      <c r="R13" s="261"/>
    </row>
    <row r="14" spans="1:18" s="146" customFormat="1" ht="39.75" customHeight="1">
      <c r="A14" s="143" t="s">
        <v>162</v>
      </c>
      <c r="B14" s="151" t="s">
        <v>163</v>
      </c>
      <c r="C14" s="152">
        <f>C15</f>
        <v>33.9</v>
      </c>
      <c r="D14" s="152">
        <f aca="true" t="shared" si="1" ref="D14:N14">D15</f>
        <v>33.9</v>
      </c>
      <c r="E14" s="152">
        <f t="shared" si="1"/>
        <v>0</v>
      </c>
      <c r="F14" s="152"/>
      <c r="G14" s="152">
        <f t="shared" si="1"/>
        <v>0</v>
      </c>
      <c r="H14" s="152">
        <f t="shared" si="1"/>
        <v>0</v>
      </c>
      <c r="I14" s="152">
        <f t="shared" si="1"/>
        <v>0</v>
      </c>
      <c r="J14" s="152">
        <f t="shared" si="1"/>
        <v>0</v>
      </c>
      <c r="K14" s="152">
        <f t="shared" si="1"/>
        <v>0</v>
      </c>
      <c r="L14" s="152"/>
      <c r="M14" s="152">
        <f t="shared" si="1"/>
        <v>33.9</v>
      </c>
      <c r="N14" s="152">
        <f t="shared" si="1"/>
        <v>0</v>
      </c>
      <c r="O14" s="152"/>
      <c r="P14" s="153"/>
      <c r="Q14" s="153"/>
      <c r="R14" s="153"/>
    </row>
    <row r="15" spans="1:18" s="157" customFormat="1" ht="53.25" customHeight="1">
      <c r="A15" s="147" t="s">
        <v>4</v>
      </c>
      <c r="B15" s="142" t="s">
        <v>111</v>
      </c>
      <c r="C15" s="154">
        <v>33.9</v>
      </c>
      <c r="D15" s="155">
        <f aca="true" t="shared" si="2" ref="D15:D20">J15+M15</f>
        <v>33.9</v>
      </c>
      <c r="E15" s="155">
        <f>H15+K15+N15+Q15</f>
        <v>0</v>
      </c>
      <c r="F15" s="156">
        <f>-E15/D15</f>
        <v>0</v>
      </c>
      <c r="G15" s="150"/>
      <c r="H15" s="150"/>
      <c r="I15" s="150"/>
      <c r="J15" s="155">
        <v>0</v>
      </c>
      <c r="K15" s="155">
        <v>0</v>
      </c>
      <c r="L15" s="156"/>
      <c r="M15" s="155">
        <v>33.9</v>
      </c>
      <c r="N15" s="155">
        <v>0</v>
      </c>
      <c r="O15" s="156"/>
      <c r="P15" s="101"/>
      <c r="Q15" s="102"/>
      <c r="R15" s="102"/>
    </row>
    <row r="16" spans="1:18" s="103" customFormat="1" ht="86.25" customHeight="1" hidden="1">
      <c r="A16" s="158"/>
      <c r="B16" s="159"/>
      <c r="C16" s="154">
        <f>D16</f>
        <v>0</v>
      </c>
      <c r="D16" s="155">
        <f t="shared" si="2"/>
        <v>0</v>
      </c>
      <c r="E16" s="155">
        <f>H16+K16+N16+Q16</f>
        <v>0</v>
      </c>
      <c r="F16" s="156" t="e">
        <f aca="true" t="shared" si="3" ref="F16:F30">E16/D16</f>
        <v>#DIV/0!</v>
      </c>
      <c r="G16" s="150"/>
      <c r="H16" s="150"/>
      <c r="I16" s="150"/>
      <c r="J16" s="155"/>
      <c r="K16" s="155"/>
      <c r="L16" s="156" t="e">
        <f aca="true" t="shared" si="4" ref="L16:L23">K16/J16</f>
        <v>#DIV/0!</v>
      </c>
      <c r="M16" s="155"/>
      <c r="N16" s="155"/>
      <c r="O16" s="156" t="e">
        <f aca="true" t="shared" si="5" ref="O16:O30">N16/M16</f>
        <v>#DIV/0!</v>
      </c>
      <c r="P16" s="101"/>
      <c r="Q16" s="102"/>
      <c r="R16" s="102"/>
    </row>
    <row r="17" spans="1:18" s="106" customFormat="1" ht="31.5" customHeight="1">
      <c r="A17" s="143" t="s">
        <v>164</v>
      </c>
      <c r="B17" s="160" t="s">
        <v>165</v>
      </c>
      <c r="C17" s="161">
        <f>C21+C22</f>
        <v>28887.5</v>
      </c>
      <c r="D17" s="161">
        <f>D21+D22</f>
        <v>28887.5</v>
      </c>
      <c r="E17" s="161">
        <f>E21+E22</f>
        <v>23558.109999999997</v>
      </c>
      <c r="F17" s="438">
        <f t="shared" si="3"/>
        <v>0.8155122457810471</v>
      </c>
      <c r="G17" s="161">
        <f>G21+G22</f>
        <v>0</v>
      </c>
      <c r="H17" s="161">
        <f>H21+H22</f>
        <v>0</v>
      </c>
      <c r="I17" s="161">
        <f>I21+I22</f>
        <v>0</v>
      </c>
      <c r="J17" s="161">
        <f>J21+J22</f>
        <v>28598.6</v>
      </c>
      <c r="K17" s="161">
        <f>K21+K22</f>
        <v>23322.53</v>
      </c>
      <c r="L17" s="438">
        <f t="shared" si="4"/>
        <v>0.8155129971397201</v>
      </c>
      <c r="M17" s="161">
        <f>M21+M22</f>
        <v>288.9</v>
      </c>
      <c r="N17" s="161">
        <f>N21+N22</f>
        <v>235.57999999999998</v>
      </c>
      <c r="O17" s="438">
        <f t="shared" si="5"/>
        <v>0.8154378677743164</v>
      </c>
      <c r="P17" s="162"/>
      <c r="Q17" s="163"/>
      <c r="R17" s="163"/>
    </row>
    <row r="18" spans="1:18" s="45" customFormat="1" ht="114.75" customHeight="1" hidden="1">
      <c r="A18" s="124"/>
      <c r="B18" s="148"/>
      <c r="C18" s="154">
        <f>D18</f>
        <v>0</v>
      </c>
      <c r="D18" s="155">
        <f t="shared" si="2"/>
        <v>0</v>
      </c>
      <c r="E18" s="155">
        <f>H18+K18+N18+Q18</f>
        <v>0</v>
      </c>
      <c r="F18" s="156" t="e">
        <f t="shared" si="3"/>
        <v>#DIV/0!</v>
      </c>
      <c r="G18" s="164"/>
      <c r="H18" s="164"/>
      <c r="I18" s="164"/>
      <c r="J18" s="155"/>
      <c r="K18" s="165"/>
      <c r="L18" s="156" t="e">
        <f t="shared" si="4"/>
        <v>#DIV/0!</v>
      </c>
      <c r="M18" s="165"/>
      <c r="N18" s="155"/>
      <c r="O18" s="156" t="e">
        <f t="shared" si="5"/>
        <v>#DIV/0!</v>
      </c>
      <c r="P18" s="104"/>
      <c r="Q18" s="105"/>
      <c r="R18" s="105"/>
    </row>
    <row r="19" spans="1:18" s="45" customFormat="1" ht="56.25" customHeight="1" hidden="1">
      <c r="A19" s="124"/>
      <c r="B19" s="148"/>
      <c r="C19" s="154">
        <f>D19</f>
        <v>0</v>
      </c>
      <c r="D19" s="155">
        <f t="shared" si="2"/>
        <v>0</v>
      </c>
      <c r="E19" s="155">
        <f>H19+K19+N19+Q19</f>
        <v>0</v>
      </c>
      <c r="F19" s="156" t="e">
        <f t="shared" si="3"/>
        <v>#DIV/0!</v>
      </c>
      <c r="G19" s="164"/>
      <c r="H19" s="164"/>
      <c r="I19" s="164"/>
      <c r="J19" s="165"/>
      <c r="K19" s="165"/>
      <c r="L19" s="156" t="e">
        <f t="shared" si="4"/>
        <v>#DIV/0!</v>
      </c>
      <c r="M19" s="165"/>
      <c r="N19" s="155"/>
      <c r="O19" s="156" t="e">
        <f t="shared" si="5"/>
        <v>#DIV/0!</v>
      </c>
      <c r="P19" s="104"/>
      <c r="Q19" s="105"/>
      <c r="R19" s="105"/>
    </row>
    <row r="20" spans="1:18" s="45" customFormat="1" ht="56.25" customHeight="1" hidden="1">
      <c r="A20" s="124"/>
      <c r="B20" s="148"/>
      <c r="C20" s="154">
        <f>D20</f>
        <v>0</v>
      </c>
      <c r="D20" s="155">
        <f t="shared" si="2"/>
        <v>0</v>
      </c>
      <c r="E20" s="155">
        <f>H20+K20+N20+Q20</f>
        <v>0</v>
      </c>
      <c r="F20" s="156" t="e">
        <f t="shared" si="3"/>
        <v>#DIV/0!</v>
      </c>
      <c r="G20" s="164"/>
      <c r="H20" s="164"/>
      <c r="I20" s="164"/>
      <c r="J20" s="165"/>
      <c r="K20" s="165"/>
      <c r="L20" s="156" t="e">
        <f t="shared" si="4"/>
        <v>#DIV/0!</v>
      </c>
      <c r="M20" s="165"/>
      <c r="N20" s="155"/>
      <c r="O20" s="156" t="e">
        <f t="shared" si="5"/>
        <v>#DIV/0!</v>
      </c>
      <c r="P20" s="104"/>
      <c r="Q20" s="105"/>
      <c r="R20" s="105"/>
    </row>
    <row r="21" spans="1:18" s="167" customFormat="1" ht="54.75" customHeight="1">
      <c r="A21" s="147" t="s">
        <v>9</v>
      </c>
      <c r="B21" s="166" t="s">
        <v>112</v>
      </c>
      <c r="C21" s="154">
        <f>21095+213.1</f>
        <v>21308.1</v>
      </c>
      <c r="D21" s="155">
        <f>J21+M21</f>
        <v>21308.1</v>
      </c>
      <c r="E21" s="155">
        <f>H21+K21+N21+Q21</f>
        <v>18435.469999999998</v>
      </c>
      <c r="F21" s="156">
        <f t="shared" si="3"/>
        <v>0.8651860090763606</v>
      </c>
      <c r="G21" s="164"/>
      <c r="H21" s="164"/>
      <c r="I21" s="164"/>
      <c r="J21" s="165">
        <v>21095</v>
      </c>
      <c r="K21" s="165">
        <v>18251.12</v>
      </c>
      <c r="L21" s="156">
        <f t="shared" si="4"/>
        <v>0.8651870111400806</v>
      </c>
      <c r="M21" s="165">
        <v>213.1</v>
      </c>
      <c r="N21" s="155">
        <v>184.35</v>
      </c>
      <c r="O21" s="156">
        <f t="shared" si="5"/>
        <v>0.8650868137024871</v>
      </c>
      <c r="P21" s="104"/>
      <c r="Q21" s="105"/>
      <c r="R21" s="105"/>
    </row>
    <row r="22" spans="1:18" s="167" customFormat="1" ht="66" customHeight="1">
      <c r="A22" s="147" t="s">
        <v>166</v>
      </c>
      <c r="B22" s="148" t="s">
        <v>113</v>
      </c>
      <c r="C22" s="154">
        <f>7503.6+75.8</f>
        <v>7579.400000000001</v>
      </c>
      <c r="D22" s="155">
        <f>J22+M22</f>
        <v>7579.400000000001</v>
      </c>
      <c r="E22" s="155">
        <f>H22+K22+N22+Q22</f>
        <v>5122.639999999999</v>
      </c>
      <c r="F22" s="156">
        <f t="shared" si="3"/>
        <v>0.6758635248172677</v>
      </c>
      <c r="G22" s="164"/>
      <c r="H22" s="164"/>
      <c r="I22" s="164"/>
      <c r="J22" s="165">
        <v>7503.6</v>
      </c>
      <c r="K22" s="165">
        <v>5071.41</v>
      </c>
      <c r="L22" s="156">
        <f t="shared" si="4"/>
        <v>0.6758635854789701</v>
      </c>
      <c r="M22" s="165">
        <v>75.8</v>
      </c>
      <c r="N22" s="155">
        <v>51.23</v>
      </c>
      <c r="O22" s="156">
        <f t="shared" si="5"/>
        <v>0.6758575197889182</v>
      </c>
      <c r="P22" s="104"/>
      <c r="Q22" s="105"/>
      <c r="R22" s="105"/>
    </row>
    <row r="23" spans="1:18" s="103" customFormat="1" ht="75.75" customHeight="1">
      <c r="A23" s="143" t="s">
        <v>167</v>
      </c>
      <c r="B23" s="168" t="s">
        <v>168</v>
      </c>
      <c r="C23" s="161">
        <f>SUM(C24:C27)</f>
        <v>24273.81</v>
      </c>
      <c r="D23" s="161">
        <f>SUM(D24:D27)</f>
        <v>24273.829999999998</v>
      </c>
      <c r="E23" s="161">
        <f>SUM(E24:E27)</f>
        <v>21358.899999999998</v>
      </c>
      <c r="F23" s="169">
        <f t="shared" si="3"/>
        <v>0.8799147064966674</v>
      </c>
      <c r="G23" s="161">
        <f aca="true" t="shared" si="6" ref="G23:M23">G24+G25</f>
        <v>0</v>
      </c>
      <c r="H23" s="161">
        <f t="shared" si="6"/>
        <v>0</v>
      </c>
      <c r="I23" s="161">
        <f t="shared" si="6"/>
        <v>0</v>
      </c>
      <c r="J23" s="161">
        <f>SUM(J24:J27)</f>
        <v>2505.5</v>
      </c>
      <c r="K23" s="161">
        <f>SUM(K24:K27)</f>
        <v>2437.02</v>
      </c>
      <c r="L23" s="438">
        <f t="shared" si="4"/>
        <v>0.9726681301137498</v>
      </c>
      <c r="M23" s="161">
        <f t="shared" si="6"/>
        <v>19720.7</v>
      </c>
      <c r="N23" s="161">
        <f>SUM(N24:N27)</f>
        <v>16954.079999999998</v>
      </c>
      <c r="O23" s="169">
        <f t="shared" si="5"/>
        <v>0.8597098480277068</v>
      </c>
      <c r="P23" s="161">
        <f>P24+P25</f>
        <v>1967.8</v>
      </c>
      <c r="Q23" s="161">
        <f>Q24+Q25</f>
        <v>1967.8</v>
      </c>
      <c r="R23" s="169">
        <f>Q23/P23</f>
        <v>1</v>
      </c>
    </row>
    <row r="24" spans="1:18" s="157" customFormat="1" ht="33.75" customHeight="1">
      <c r="A24" s="147" t="s">
        <v>10</v>
      </c>
      <c r="B24" s="166" t="s">
        <v>169</v>
      </c>
      <c r="C24" s="154">
        <f>D24</f>
        <v>16332.5</v>
      </c>
      <c r="D24" s="155">
        <f>M24+P24</f>
        <v>16332.5</v>
      </c>
      <c r="E24" s="155">
        <f>N24+Q24+K24</f>
        <v>13541.269999999999</v>
      </c>
      <c r="F24" s="156">
        <f t="shared" si="3"/>
        <v>0.8290996479412214</v>
      </c>
      <c r="G24" s="150"/>
      <c r="H24" s="150"/>
      <c r="I24" s="150"/>
      <c r="J24" s="155">
        <v>0</v>
      </c>
      <c r="K24" s="155">
        <v>0</v>
      </c>
      <c r="L24" s="156"/>
      <c r="M24" s="155">
        <v>14364.7</v>
      </c>
      <c r="N24" s="155">
        <v>11573.47</v>
      </c>
      <c r="O24" s="156">
        <f t="shared" si="5"/>
        <v>0.8056882496675878</v>
      </c>
      <c r="P24" s="439">
        <v>1967.8</v>
      </c>
      <c r="Q24" s="440">
        <v>1967.8</v>
      </c>
      <c r="R24" s="441">
        <f>Q24/P24</f>
        <v>1</v>
      </c>
    </row>
    <row r="25" spans="1:18" s="334" customFormat="1" ht="26.25" customHeight="1">
      <c r="A25" s="335" t="s">
        <v>11</v>
      </c>
      <c r="B25" s="442" t="s">
        <v>170</v>
      </c>
      <c r="C25" s="154">
        <v>5356</v>
      </c>
      <c r="D25" s="155">
        <v>5356</v>
      </c>
      <c r="E25" s="155">
        <f>N25+Q25+K25</f>
        <v>5355.99</v>
      </c>
      <c r="F25" s="156">
        <f t="shared" si="3"/>
        <v>0.9999981329350262</v>
      </c>
      <c r="G25" s="149"/>
      <c r="H25" s="149"/>
      <c r="I25" s="149"/>
      <c r="J25" s="149">
        <v>0</v>
      </c>
      <c r="K25" s="149">
        <v>0</v>
      </c>
      <c r="L25" s="149"/>
      <c r="M25" s="155">
        <v>5356</v>
      </c>
      <c r="N25" s="155">
        <v>5355.99</v>
      </c>
      <c r="O25" s="156">
        <f t="shared" si="5"/>
        <v>0.9999981329350262</v>
      </c>
      <c r="P25" s="445">
        <v>0</v>
      </c>
      <c r="Q25" s="446">
        <v>0</v>
      </c>
      <c r="R25" s="441">
        <v>0</v>
      </c>
    </row>
    <row r="26" spans="1:18" s="350" customFormat="1" ht="63.75" customHeight="1">
      <c r="A26" s="335"/>
      <c r="B26" s="443" t="s">
        <v>332</v>
      </c>
      <c r="C26" s="154">
        <v>54.5</v>
      </c>
      <c r="D26" s="155">
        <f>M26</f>
        <v>54.53</v>
      </c>
      <c r="E26" s="155">
        <f>N26+Q26+K26</f>
        <v>0</v>
      </c>
      <c r="F26" s="156">
        <f t="shared" si="3"/>
        <v>0</v>
      </c>
      <c r="G26" s="444"/>
      <c r="H26" s="444"/>
      <c r="I26" s="444"/>
      <c r="J26" s="444">
        <v>0</v>
      </c>
      <c r="K26" s="444">
        <v>0</v>
      </c>
      <c r="L26" s="149"/>
      <c r="M26" s="165">
        <v>54.53</v>
      </c>
      <c r="N26" s="155">
        <v>0</v>
      </c>
      <c r="O26" s="156">
        <f t="shared" si="5"/>
        <v>0</v>
      </c>
      <c r="P26" s="447">
        <v>0</v>
      </c>
      <c r="Q26" s="448">
        <v>0</v>
      </c>
      <c r="R26" s="441">
        <v>0</v>
      </c>
    </row>
    <row r="27" spans="1:18" s="167" customFormat="1" ht="66" customHeight="1">
      <c r="A27" s="147" t="s">
        <v>12</v>
      </c>
      <c r="B27" s="148" t="s">
        <v>269</v>
      </c>
      <c r="C27" s="154">
        <f>2505.5+25.31</f>
        <v>2530.81</v>
      </c>
      <c r="D27" s="155">
        <f>J27+M27</f>
        <v>2530.8</v>
      </c>
      <c r="E27" s="155">
        <f>N27+Q27+K27</f>
        <v>2461.64</v>
      </c>
      <c r="F27" s="156">
        <f t="shared" si="3"/>
        <v>0.9726726726726725</v>
      </c>
      <c r="G27" s="164"/>
      <c r="H27" s="164"/>
      <c r="I27" s="164"/>
      <c r="J27" s="165">
        <v>2505.5</v>
      </c>
      <c r="K27" s="165">
        <v>2437.02</v>
      </c>
      <c r="L27" s="156">
        <f>K27/J27</f>
        <v>0.9726681301137498</v>
      </c>
      <c r="M27" s="165">
        <v>25.3</v>
      </c>
      <c r="N27" s="155">
        <v>24.62</v>
      </c>
      <c r="O27" s="156">
        <f t="shared" si="5"/>
        <v>0.9731225296442688</v>
      </c>
      <c r="P27" s="447">
        <v>0</v>
      </c>
      <c r="Q27" s="448">
        <v>0</v>
      </c>
      <c r="R27" s="441">
        <v>0</v>
      </c>
    </row>
    <row r="28" spans="1:18" s="103" customFormat="1" ht="67.5" customHeight="1">
      <c r="A28" s="143" t="s">
        <v>171</v>
      </c>
      <c r="B28" s="144" t="s">
        <v>172</v>
      </c>
      <c r="C28" s="161">
        <v>47053.06</v>
      </c>
      <c r="D28" s="152">
        <f>J28+M28</f>
        <v>47053.1</v>
      </c>
      <c r="E28" s="152">
        <f>N28</f>
        <v>44068.36</v>
      </c>
      <c r="F28" s="169">
        <f t="shared" si="3"/>
        <v>0.9365665599078489</v>
      </c>
      <c r="G28" s="172"/>
      <c r="H28" s="172"/>
      <c r="I28" s="172"/>
      <c r="J28" s="152"/>
      <c r="K28" s="152"/>
      <c r="L28" s="169"/>
      <c r="M28" s="152">
        <v>47053.1</v>
      </c>
      <c r="N28" s="152">
        <v>44068.36</v>
      </c>
      <c r="O28" s="169">
        <f t="shared" si="5"/>
        <v>0.9365665599078489</v>
      </c>
      <c r="P28" s="170"/>
      <c r="Q28" s="171"/>
      <c r="R28" s="171"/>
    </row>
    <row r="29" spans="1:18" s="103" customFormat="1" ht="111.75" customHeight="1">
      <c r="A29" s="143" t="s">
        <v>173</v>
      </c>
      <c r="B29" s="173" t="s">
        <v>174</v>
      </c>
      <c r="C29" s="161">
        <v>33187</v>
      </c>
      <c r="D29" s="152">
        <f>M29</f>
        <v>33187</v>
      </c>
      <c r="E29" s="152">
        <f>N29</f>
        <v>31575.77</v>
      </c>
      <c r="F29" s="169">
        <f t="shared" si="3"/>
        <v>0.9514499653478772</v>
      </c>
      <c r="G29" s="172"/>
      <c r="H29" s="172"/>
      <c r="I29" s="172"/>
      <c r="J29" s="152"/>
      <c r="K29" s="152"/>
      <c r="L29" s="169"/>
      <c r="M29" s="152">
        <v>33187</v>
      </c>
      <c r="N29" s="152">
        <v>31575.77</v>
      </c>
      <c r="O29" s="169">
        <f t="shared" si="5"/>
        <v>0.9514499653478772</v>
      </c>
      <c r="P29" s="170"/>
      <c r="Q29" s="171"/>
      <c r="R29" s="171"/>
    </row>
    <row r="30" spans="2:18" s="449" customFormat="1" ht="18" customHeight="1">
      <c r="B30" s="450" t="s">
        <v>105</v>
      </c>
      <c r="C30" s="451">
        <f>C12+C14+C17+C23+C28+C29</f>
        <v>133435.27000000002</v>
      </c>
      <c r="D30" s="451">
        <f>D12+D14+D17+D23+D28+D29</f>
        <v>133435.33</v>
      </c>
      <c r="E30" s="451">
        <f>E12+E14+E17+E23+E28+E29</f>
        <v>120561.14</v>
      </c>
      <c r="F30" s="452">
        <f t="shared" si="3"/>
        <v>0.9035173817908646</v>
      </c>
      <c r="G30" s="451">
        <f>G12+G14+G17+G23+G28+G29</f>
        <v>0</v>
      </c>
      <c r="H30" s="451">
        <f>H12+H14+H17+H23+H28+H29</f>
        <v>0</v>
      </c>
      <c r="I30" s="451">
        <f>I12+I14+I17+I23+I28+I29</f>
        <v>0</v>
      </c>
      <c r="J30" s="451">
        <f>J12+J14+J17+J23+J28+J29</f>
        <v>31104.1</v>
      </c>
      <c r="K30" s="451">
        <f>K12+K14+K17+K23+K28+K29</f>
        <v>25759.55</v>
      </c>
      <c r="L30" s="452">
        <v>0</v>
      </c>
      <c r="M30" s="451">
        <f>M12+M14+M17+M23+M28+M29</f>
        <v>100283.6</v>
      </c>
      <c r="N30" s="451">
        <f>N12+N14+N17+N23+N28+N29</f>
        <v>92833.79000000001</v>
      </c>
      <c r="O30" s="452">
        <f t="shared" si="5"/>
        <v>0.9257125791255998</v>
      </c>
      <c r="P30" s="451">
        <f>P12+P14+P17+P23+P28+P29</f>
        <v>1967.8</v>
      </c>
      <c r="Q30" s="451">
        <f>Q12+Q14+Q17+Q23+Q28+Q29</f>
        <v>1967.8</v>
      </c>
      <c r="R30" s="452">
        <f>Q30/P30</f>
        <v>1</v>
      </c>
    </row>
    <row r="31" spans="2:18" ht="15">
      <c r="B31" s="47"/>
      <c r="C31" s="47"/>
      <c r="D31" s="47"/>
      <c r="E31" s="47"/>
      <c r="F31" s="47"/>
      <c r="G31" s="47"/>
      <c r="H31" s="47"/>
      <c r="I31" s="47"/>
      <c r="J31" s="47"/>
      <c r="K31" s="47"/>
      <c r="L31" s="47"/>
      <c r="M31" s="47"/>
      <c r="N31" s="47"/>
      <c r="O31" s="47"/>
      <c r="P31" s="47"/>
      <c r="Q31" s="47"/>
      <c r="R31" s="47"/>
    </row>
    <row r="32" spans="2:18" ht="15">
      <c r="B32" s="47" t="s">
        <v>106</v>
      </c>
      <c r="C32" s="47"/>
      <c r="D32" s="47"/>
      <c r="E32" s="47"/>
      <c r="F32" s="47"/>
      <c r="G32" s="47"/>
      <c r="H32" s="47"/>
      <c r="I32" s="47"/>
      <c r="J32" s="47"/>
      <c r="K32" s="47"/>
      <c r="L32" s="47"/>
      <c r="M32" s="47"/>
      <c r="N32" s="47"/>
      <c r="O32" s="47"/>
      <c r="P32" s="47"/>
      <c r="Q32" s="47"/>
      <c r="R32" s="47"/>
    </row>
    <row r="34" spans="3:18" ht="15">
      <c r="C34" s="75"/>
      <c r="D34" s="75"/>
      <c r="H34" s="75"/>
      <c r="O34" s="44"/>
      <c r="Q34" s="44"/>
      <c r="R34" s="44"/>
    </row>
    <row r="35" spans="3:18" ht="15">
      <c r="C35" s="75"/>
      <c r="D35" s="75"/>
      <c r="G35" s="108"/>
      <c r="H35" s="108"/>
      <c r="I35" s="108"/>
      <c r="J35" s="75">
        <f>J30+M30+P30</f>
        <v>133355.5</v>
      </c>
      <c r="K35" s="75">
        <f>K30+N30+Q30</f>
        <v>120561.14000000001</v>
      </c>
      <c r="O35" s="44"/>
      <c r="Q35" s="44"/>
      <c r="R35" s="44"/>
    </row>
    <row r="36" spans="7:18" ht="15">
      <c r="G36" s="108"/>
      <c r="H36" s="108"/>
      <c r="I36" s="108"/>
      <c r="P36" s="44"/>
      <c r="Q36" s="44"/>
      <c r="R36" s="44"/>
    </row>
    <row r="37" spans="16:18" ht="15">
      <c r="P37" s="44"/>
      <c r="Q37" s="44"/>
      <c r="R37" s="44"/>
    </row>
    <row r="38" spans="16:18" ht="15">
      <c r="P38" s="109"/>
      <c r="Q38" s="110"/>
      <c r="R38" s="110"/>
    </row>
    <row r="39" spans="15:18" ht="12.75">
      <c r="O39" s="111"/>
      <c r="P39" s="111"/>
      <c r="Q39" s="111"/>
      <c r="R39" s="111"/>
    </row>
  </sheetData>
  <sheetProtection/>
  <mergeCells count="15">
    <mergeCell ref="B1:R1"/>
    <mergeCell ref="B2:R2"/>
    <mergeCell ref="B3:R3"/>
    <mergeCell ref="B4:R4"/>
    <mergeCell ref="B5:R5"/>
    <mergeCell ref="A7:A10"/>
    <mergeCell ref="B7:B10"/>
    <mergeCell ref="C7:C10"/>
    <mergeCell ref="D7:R7"/>
    <mergeCell ref="D8:F9"/>
    <mergeCell ref="G8:R8"/>
    <mergeCell ref="G9:I9"/>
    <mergeCell ref="J9:L9"/>
    <mergeCell ref="M9:O9"/>
    <mergeCell ref="P9:R9"/>
  </mergeCells>
  <printOptions/>
  <pageMargins left="0.63" right="0.22" top="0.25" bottom="0.26" header="0.15" footer="0.15"/>
  <pageSetup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Ekonom3</cp:lastModifiedBy>
  <cp:lastPrinted>2017-02-27T16:43:51Z</cp:lastPrinted>
  <dcterms:created xsi:type="dcterms:W3CDTF">1996-10-08T23:32:33Z</dcterms:created>
  <dcterms:modified xsi:type="dcterms:W3CDTF">2017-03-07T08:25:22Z</dcterms:modified>
  <cp:category/>
  <cp:version/>
  <cp:contentType/>
  <cp:contentStatus/>
</cp:coreProperties>
</file>