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07.2019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'01.07.2019 '!$A$1:$P$37</definedName>
  </definedNames>
  <calcPr calcId="125725"/>
</workbook>
</file>

<file path=xl/calcChain.xml><?xml version="1.0" encoding="utf-8"?>
<calcChain xmlns="http://schemas.openxmlformats.org/spreadsheetml/2006/main">
  <c r="P28" i="1"/>
  <c r="O28"/>
  <c r="M28"/>
  <c r="L28"/>
  <c r="J28"/>
  <c r="I28"/>
  <c r="G27"/>
  <c r="C27"/>
  <c r="K26"/>
  <c r="K28" s="1"/>
  <c r="G26"/>
  <c r="E26"/>
  <c r="C26"/>
  <c r="D26" s="1"/>
  <c r="H25"/>
  <c r="G25"/>
  <c r="F25"/>
  <c r="E25"/>
  <c r="D25"/>
  <c r="C25"/>
  <c r="H24"/>
  <c r="G24"/>
  <c r="D24"/>
  <c r="C24"/>
  <c r="A24"/>
  <c r="A25" s="1"/>
  <c r="A26" s="1"/>
  <c r="A27" s="1"/>
  <c r="A28" s="1"/>
  <c r="D23"/>
  <c r="C23"/>
  <c r="D22"/>
  <c r="C22"/>
  <c r="D21"/>
  <c r="C21"/>
  <c r="D20"/>
  <c r="C20"/>
  <c r="G19"/>
  <c r="G28" s="1"/>
  <c r="D19"/>
  <c r="C19"/>
  <c r="D18"/>
  <c r="C18"/>
  <c r="D17"/>
  <c r="C17"/>
  <c r="D16"/>
  <c r="C16"/>
  <c r="D15"/>
  <c r="C15"/>
  <c r="D14"/>
  <c r="C14"/>
  <c r="D13"/>
  <c r="C13"/>
  <c r="D12"/>
  <c r="C12"/>
  <c r="A12"/>
  <c r="A13" s="1"/>
  <c r="A14" s="1"/>
  <c r="A15" s="1"/>
  <c r="A16" s="1"/>
  <c r="A17" s="1"/>
  <c r="A18" s="1"/>
  <c r="A19" s="1"/>
  <c r="A20" s="1"/>
  <c r="A21" s="1"/>
  <c r="A22" s="1"/>
  <c r="D11"/>
  <c r="C11"/>
  <c r="C28" s="1"/>
  <c r="F10"/>
  <c r="E10"/>
  <c r="F8"/>
  <c r="F9" s="1"/>
  <c r="E8"/>
  <c r="N7"/>
  <c r="N28" s="1"/>
  <c r="O5"/>
  <c r="N5"/>
  <c r="M5"/>
  <c r="L5"/>
  <c r="K5"/>
  <c r="J5"/>
  <c r="I5"/>
  <c r="H5"/>
  <c r="G5"/>
  <c r="F5"/>
  <c r="P5" s="1"/>
  <c r="E5"/>
  <c r="E7" l="1"/>
  <c r="E28" s="1"/>
  <c r="D28"/>
  <c r="H28"/>
  <c r="E9"/>
  <c r="F7"/>
  <c r="F28" l="1"/>
</calcChain>
</file>

<file path=xl/comments1.xml><?xml version="1.0" encoding="utf-8"?>
<comments xmlns="http://schemas.openxmlformats.org/spreadsheetml/2006/main">
  <authors>
    <author>Ekonom6</author>
  </authors>
  <commentLis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Организация ликвидирована, задолженность списана</t>
        </r>
      </text>
    </comment>
  </commentList>
</comments>
</file>

<file path=xl/sharedStrings.xml><?xml version="1.0" encoding="utf-8"?>
<sst xmlns="http://schemas.openxmlformats.org/spreadsheetml/2006/main" count="227" uniqueCount="50">
  <si>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</si>
  <si>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</si>
  <si>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</si>
  <si>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</si>
  <si>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</si>
  <si>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</si>
  <si>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</si>
  <si>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</si>
  <si>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</si>
  <si>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</si>
  <si>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</si>
  <si>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</si>
  <si>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</si>
  <si>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</si>
  <si>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</si>
  <si>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</si>
  <si>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</si>
  <si>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</si>
  <si>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</si>
  <si>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</si>
  <si>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</si>
  <si>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</si>
  <si>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</si>
  <si>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</si>
  <si>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</si>
  <si>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</si>
  <si>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</si>
  <si>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</si>
  <si>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</si>
  <si>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</si>
  <si>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</si>
  <si>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</si>
  <si>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</si>
  <si>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</si>
  <si>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</si>
  <si>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</si>
  <si>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</si>
  <si>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</si>
  <si>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"Служба Заказчика"</t>
  </si>
  <si>
    <t>ООО "Базис-Сервис"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</si>
  <si>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</si>
  <si>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</si>
  <si>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</si>
  <si>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</si>
  <si>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15,16,17-  данные указаны по состоянию на 01.01.2015, т.к. организация признана банкротом</t>
  </si>
  <si>
    <t>Графа 4 строка 18 - данные указаны по состоянию на 01.04.2018 в связи с отсутствием информации от организации</t>
  </si>
  <si>
    <t>Графа 14 строка 1 - данные указаны по состоянию на 01.05.2018 в связи с отсутствием информации от организации</t>
  </si>
  <si>
    <t>Графа 4 строка 4,5 - данные указаны по состоянию на 01.06.2019 в связи с отсутствием информации от организации</t>
  </si>
  <si>
    <t>Графа 4 строка 6 - данные указаны по состоянию на 01.05.2019 в связи с отсутствием информации от организации</t>
  </si>
  <si>
    <t>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</si>
</sst>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6.2019\&#1052;&#1059;%20&#1055;&#1054;&#1050;%20&#1080;%20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7.2019\&#1052;&#1059;%20&#1055;&#1054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8">
          <cell r="N188">
            <v>17187626.580000002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9">
          <cell r="Q139">
            <v>33824444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  <cell r="J7">
            <v>7289.2209999999995</v>
          </cell>
        </row>
        <row r="8">
          <cell r="D8">
            <v>805.29999999999836</v>
          </cell>
          <cell r="J8">
            <v>831.89999999999827</v>
          </cell>
        </row>
        <row r="9">
          <cell r="D9">
            <v>25904.399999999987</v>
          </cell>
          <cell r="J9">
            <v>23287.099999999988</v>
          </cell>
        </row>
        <row r="10">
          <cell r="D10">
            <v>12780.999999999998</v>
          </cell>
          <cell r="J10">
            <v>9221.7999999999956</v>
          </cell>
        </row>
        <row r="11">
          <cell r="D11">
            <v>30852.269999999982</v>
          </cell>
          <cell r="J11">
            <v>30846.32999999998</v>
          </cell>
        </row>
        <row r="12">
          <cell r="D12">
            <v>3977.66</v>
          </cell>
          <cell r="J12">
            <v>3592.3599999999988</v>
          </cell>
        </row>
        <row r="13">
          <cell r="D13">
            <v>2252</v>
          </cell>
          <cell r="J13">
            <v>2252</v>
          </cell>
        </row>
        <row r="14">
          <cell r="D14">
            <v>60814.039999999986</v>
          </cell>
          <cell r="J14">
            <v>63189.649999999987</v>
          </cell>
        </row>
        <row r="15">
          <cell r="D15">
            <v>18529.73</v>
          </cell>
          <cell r="J15">
            <v>19338.235999999997</v>
          </cell>
        </row>
        <row r="16">
          <cell r="D16">
            <v>8184.8000000000011</v>
          </cell>
          <cell r="J16">
            <v>8840.4000000000015</v>
          </cell>
        </row>
        <row r="17">
          <cell r="D17">
            <v>7984.4800000000014</v>
          </cell>
          <cell r="J17">
            <v>8630.2800000000025</v>
          </cell>
        </row>
        <row r="18">
          <cell r="C18" t="str">
            <v>-</v>
          </cell>
          <cell r="J18">
            <v>92.420000000000016</v>
          </cell>
        </row>
        <row r="19">
          <cell r="D19">
            <v>0</v>
          </cell>
          <cell r="H19">
            <v>0</v>
          </cell>
        </row>
        <row r="25">
          <cell r="D25">
            <v>20182.280000000002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4">
          <cell r="D24">
            <v>18048.2</v>
          </cell>
          <cell r="H24">
            <v>909.11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Normal="100" zoomScaleSheetLayoutView="100" workbookViewId="0">
      <selection activeCell="H51" sqref="H51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</cols>
  <sheetData>
    <row r="1" spans="1:16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>
      <c r="O2" s="4"/>
      <c r="P2" s="4" t="s">
        <v>1</v>
      </c>
    </row>
    <row r="3" spans="1:16" ht="51" customHeight="1">
      <c r="A3" s="5" t="s">
        <v>2</v>
      </c>
      <c r="B3" s="5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8" t="s">
        <v>7</v>
      </c>
      <c r="J3" s="9"/>
      <c r="K3" s="9"/>
      <c r="L3" s="10"/>
      <c r="M3" s="5" t="s">
        <v>8</v>
      </c>
      <c r="N3" s="5"/>
      <c r="O3" s="5" t="s">
        <v>9</v>
      </c>
      <c r="P3" s="5"/>
    </row>
    <row r="4" spans="1:16" ht="62.25" customHeight="1">
      <c r="A4" s="5"/>
      <c r="B4" s="5"/>
      <c r="C4" s="11"/>
      <c r="D4" s="12"/>
      <c r="E4" s="11"/>
      <c r="F4" s="12"/>
      <c r="G4" s="11"/>
      <c r="H4" s="12"/>
      <c r="I4" s="8" t="s">
        <v>10</v>
      </c>
      <c r="J4" s="10"/>
      <c r="K4" s="8" t="s">
        <v>11</v>
      </c>
      <c r="L4" s="10"/>
      <c r="M4" s="5" t="s">
        <v>10</v>
      </c>
      <c r="N4" s="5"/>
      <c r="O4" s="5" t="s">
        <v>10</v>
      </c>
      <c r="P4" s="5"/>
    </row>
    <row r="5" spans="1:16" s="15" customFormat="1" ht="15" customHeight="1">
      <c r="A5" s="5"/>
      <c r="B5" s="5"/>
      <c r="C5" s="13" t="s">
        <v>12</v>
      </c>
      <c r="D5" s="14">
        <v>43647</v>
      </c>
      <c r="E5" s="13" t="str">
        <f>C5</f>
        <v xml:space="preserve"> 01.01.2019</v>
      </c>
      <c r="F5" s="14">
        <f>D5</f>
        <v>43647</v>
      </c>
      <c r="G5" s="13" t="str">
        <f>C5</f>
        <v xml:space="preserve"> 01.01.2019</v>
      </c>
      <c r="H5" s="14">
        <f>D5</f>
        <v>43647</v>
      </c>
      <c r="I5" s="14" t="str">
        <f>C5</f>
        <v xml:space="preserve"> 01.01.2019</v>
      </c>
      <c r="J5" s="14">
        <f>D5</f>
        <v>43647</v>
      </c>
      <c r="K5" s="14" t="str">
        <f>C5</f>
        <v xml:space="preserve"> 01.01.2019</v>
      </c>
      <c r="L5" s="14">
        <f>D5</f>
        <v>43647</v>
      </c>
      <c r="M5" s="13" t="str">
        <f>C5</f>
        <v xml:space="preserve"> 01.01.2019</v>
      </c>
      <c r="N5" s="14">
        <f>D5</f>
        <v>43647</v>
      </c>
      <c r="O5" s="13" t="str">
        <f>E5</f>
        <v xml:space="preserve"> 01.01.2019</v>
      </c>
      <c r="P5" s="14">
        <f>F5</f>
        <v>43647</v>
      </c>
    </row>
    <row r="6" spans="1:16" ht="15.7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6">
        <v>9</v>
      </c>
      <c r="J6" s="16">
        <v>10</v>
      </c>
      <c r="K6" s="16">
        <v>11</v>
      </c>
      <c r="L6" s="13">
        <v>12</v>
      </c>
      <c r="M6" s="13">
        <v>13</v>
      </c>
      <c r="N6" s="13">
        <v>14</v>
      </c>
      <c r="O6" s="13">
        <v>13</v>
      </c>
      <c r="P6" s="13">
        <v>14</v>
      </c>
    </row>
    <row r="7" spans="1:16" ht="15.75">
      <c r="A7" s="17">
        <v>1</v>
      </c>
      <c r="B7" s="18" t="s">
        <v>13</v>
      </c>
      <c r="C7" s="19" t="s">
        <v>14</v>
      </c>
      <c r="D7" s="19" t="s">
        <v>14</v>
      </c>
      <c r="E7" s="19">
        <f>E8+E10+E9</f>
        <v>17237.984860000004</v>
      </c>
      <c r="F7" s="19">
        <f>F8+F10+F9</f>
        <v>33859.929170000003</v>
      </c>
      <c r="G7" s="19" t="s">
        <v>14</v>
      </c>
      <c r="H7" s="19" t="s">
        <v>14</v>
      </c>
      <c r="I7" s="20">
        <v>22118.6</v>
      </c>
      <c r="J7" s="20">
        <v>20041.52</v>
      </c>
      <c r="K7" s="19" t="s">
        <v>14</v>
      </c>
      <c r="L7" s="19" t="s">
        <v>14</v>
      </c>
      <c r="M7" s="20">
        <v>2685.86</v>
      </c>
      <c r="N7" s="20">
        <f>'[1]01.05.2018'!N7</f>
        <v>2685.86</v>
      </c>
      <c r="O7" s="20">
        <v>13175.222</v>
      </c>
      <c r="P7" s="20">
        <v>11942.315000000001</v>
      </c>
    </row>
    <row r="8" spans="1:16" ht="17.25" customHeight="1">
      <c r="A8" s="21" t="s">
        <v>15</v>
      </c>
      <c r="B8" s="22" t="s">
        <v>16</v>
      </c>
      <c r="C8" s="19" t="s">
        <v>14</v>
      </c>
      <c r="D8" s="19" t="s">
        <v>14</v>
      </c>
      <c r="E8" s="20">
        <f>2930441.27/1000</f>
        <v>2930.4412699999998</v>
      </c>
      <c r="F8" s="20">
        <f>3274346.15/1000</f>
        <v>3274.3461499999999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</row>
    <row r="9" spans="1:16" ht="17.25" customHeight="1">
      <c r="A9" s="21" t="s">
        <v>17</v>
      </c>
      <c r="B9" s="23" t="s">
        <v>18</v>
      </c>
      <c r="C9" s="19" t="s">
        <v>14</v>
      </c>
      <c r="D9" s="19" t="s">
        <v>14</v>
      </c>
      <c r="E9" s="20">
        <f>([2]Лист1!$N$188/1000)-E8</f>
        <v>14257.185310000004</v>
      </c>
      <c r="F9" s="20">
        <f>([3]Лист1!$Q$139/1000)-F8</f>
        <v>30550.097850000002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19" t="s">
        <v>14</v>
      </c>
      <c r="M9" s="19" t="s">
        <v>14</v>
      </c>
      <c r="N9" s="19" t="s">
        <v>14</v>
      </c>
      <c r="O9" s="19" t="s">
        <v>14</v>
      </c>
      <c r="P9" s="19" t="s">
        <v>14</v>
      </c>
    </row>
    <row r="10" spans="1:16" ht="15.75">
      <c r="A10" s="21" t="s">
        <v>19</v>
      </c>
      <c r="B10" s="24" t="s">
        <v>20</v>
      </c>
      <c r="C10" s="19" t="s">
        <v>14</v>
      </c>
      <c r="D10" s="19" t="s">
        <v>14</v>
      </c>
      <c r="E10" s="20">
        <f>50358.28/1000</f>
        <v>50.358280000000001</v>
      </c>
      <c r="F10" s="20">
        <f>35485.17/1000</f>
        <v>35.485169999999997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19" t="s">
        <v>14</v>
      </c>
      <c r="M10" s="19" t="s">
        <v>14</v>
      </c>
      <c r="N10" s="19" t="s">
        <v>14</v>
      </c>
      <c r="O10" s="19" t="s">
        <v>14</v>
      </c>
      <c r="P10" s="19" t="s">
        <v>14</v>
      </c>
    </row>
    <row r="11" spans="1:16" ht="15.75">
      <c r="A11" s="21">
        <v>2</v>
      </c>
      <c r="B11" s="25" t="s">
        <v>21</v>
      </c>
      <c r="C11" s="19">
        <f>[4]Свод!$D$7</f>
        <v>7902</v>
      </c>
      <c r="D11" s="19">
        <f>[4]Свод!$J$7</f>
        <v>7289.2209999999995</v>
      </c>
      <c r="E11" s="19">
        <v>16079</v>
      </c>
      <c r="F11" s="19">
        <v>15811</v>
      </c>
      <c r="G11" s="19" t="s">
        <v>22</v>
      </c>
      <c r="H11" s="19" t="s">
        <v>22</v>
      </c>
      <c r="I11" s="19" t="s">
        <v>14</v>
      </c>
      <c r="J11" s="19" t="s">
        <v>14</v>
      </c>
      <c r="K11" s="20">
        <v>8.16</v>
      </c>
      <c r="L11" s="20">
        <v>8.8800000000000008</v>
      </c>
      <c r="M11" s="19" t="s">
        <v>14</v>
      </c>
      <c r="N11" s="19" t="s">
        <v>14</v>
      </c>
      <c r="O11" s="19" t="s">
        <v>14</v>
      </c>
      <c r="P11" s="19" t="s">
        <v>14</v>
      </c>
    </row>
    <row r="12" spans="1:16" ht="15.75">
      <c r="A12" s="21">
        <f>A11+1</f>
        <v>3</v>
      </c>
      <c r="B12" s="25" t="s">
        <v>23</v>
      </c>
      <c r="C12" s="19">
        <f>[4]Свод!$D$8</f>
        <v>805.29999999999836</v>
      </c>
      <c r="D12" s="19">
        <f>[4]Свод!$J$8</f>
        <v>831.89999999999827</v>
      </c>
      <c r="E12" s="19">
        <v>92</v>
      </c>
      <c r="F12" s="19">
        <v>104</v>
      </c>
      <c r="G12" s="19" t="s">
        <v>22</v>
      </c>
      <c r="H12" s="19" t="s">
        <v>22</v>
      </c>
      <c r="I12" s="19" t="s">
        <v>14</v>
      </c>
      <c r="J12" s="19" t="s">
        <v>14</v>
      </c>
      <c r="K12" s="20">
        <v>0</v>
      </c>
      <c r="L12" s="20">
        <v>0</v>
      </c>
      <c r="M12" s="19" t="s">
        <v>14</v>
      </c>
      <c r="N12" s="19" t="s">
        <v>14</v>
      </c>
      <c r="O12" s="19" t="s">
        <v>14</v>
      </c>
      <c r="P12" s="19" t="s">
        <v>14</v>
      </c>
    </row>
    <row r="13" spans="1:16" ht="18" customHeight="1">
      <c r="A13" s="21">
        <f t="shared" ref="A13:A28" si="0">A12+1</f>
        <v>4</v>
      </c>
      <c r="B13" s="25" t="s">
        <v>24</v>
      </c>
      <c r="C13" s="19">
        <f>[4]Свод!$D$9</f>
        <v>25904.399999999987</v>
      </c>
      <c r="D13" s="19">
        <f>[4]Свод!$J$9</f>
        <v>23287.099999999988</v>
      </c>
      <c r="E13" s="19">
        <v>27602</v>
      </c>
      <c r="F13" s="19">
        <v>26743</v>
      </c>
      <c r="G13" s="19" t="s">
        <v>22</v>
      </c>
      <c r="H13" s="19" t="s">
        <v>22</v>
      </c>
      <c r="I13" s="19" t="s">
        <v>14</v>
      </c>
      <c r="J13" s="19" t="s">
        <v>14</v>
      </c>
      <c r="K13" s="20">
        <v>21.65</v>
      </c>
      <c r="L13" s="20">
        <v>21.15</v>
      </c>
      <c r="M13" s="19" t="s">
        <v>14</v>
      </c>
      <c r="N13" s="19" t="s">
        <v>14</v>
      </c>
      <c r="O13" s="19" t="s">
        <v>14</v>
      </c>
      <c r="P13" s="19" t="s">
        <v>14</v>
      </c>
    </row>
    <row r="14" spans="1:16" ht="31.5">
      <c r="A14" s="21">
        <f t="shared" si="0"/>
        <v>5</v>
      </c>
      <c r="B14" s="25" t="s">
        <v>25</v>
      </c>
      <c r="C14" s="19">
        <f>[4]Свод!$D$10</f>
        <v>12780.999999999998</v>
      </c>
      <c r="D14" s="19">
        <f>[4]Свод!$J$10</f>
        <v>9221.7999999999956</v>
      </c>
      <c r="E14" s="19">
        <v>7210</v>
      </c>
      <c r="F14" s="19">
        <v>4698</v>
      </c>
      <c r="G14" s="19" t="s">
        <v>22</v>
      </c>
      <c r="H14" s="19" t="s">
        <v>22</v>
      </c>
      <c r="I14" s="19" t="s">
        <v>14</v>
      </c>
      <c r="J14" s="19" t="s">
        <v>14</v>
      </c>
      <c r="K14" s="20">
        <v>1.2</v>
      </c>
      <c r="L14" s="20">
        <v>0</v>
      </c>
      <c r="M14" s="19" t="s">
        <v>14</v>
      </c>
      <c r="N14" s="19" t="s">
        <v>14</v>
      </c>
      <c r="O14" s="19" t="s">
        <v>14</v>
      </c>
      <c r="P14" s="19" t="s">
        <v>14</v>
      </c>
    </row>
    <row r="15" spans="1:16" ht="15.75">
      <c r="A15" s="21">
        <f t="shared" si="0"/>
        <v>6</v>
      </c>
      <c r="B15" s="25" t="s">
        <v>26</v>
      </c>
      <c r="C15" s="19">
        <f>[4]Свод!$D$11</f>
        <v>30852.269999999982</v>
      </c>
      <c r="D15" s="19">
        <f>[4]Свод!$J$11</f>
        <v>30846.32999999998</v>
      </c>
      <c r="E15" s="19">
        <v>48647</v>
      </c>
      <c r="F15" s="19">
        <v>47182</v>
      </c>
      <c r="G15" s="19" t="s">
        <v>27</v>
      </c>
      <c r="H15" s="19" t="s">
        <v>27</v>
      </c>
      <c r="I15" s="19" t="s">
        <v>14</v>
      </c>
      <c r="J15" s="19" t="s">
        <v>14</v>
      </c>
      <c r="K15" s="20">
        <v>139.13</v>
      </c>
      <c r="L15" s="20">
        <v>197.86</v>
      </c>
      <c r="M15" s="19" t="s">
        <v>14</v>
      </c>
      <c r="N15" s="19" t="s">
        <v>14</v>
      </c>
      <c r="O15" s="19" t="s">
        <v>14</v>
      </c>
      <c r="P15" s="19" t="s">
        <v>14</v>
      </c>
    </row>
    <row r="16" spans="1:16" ht="15.75">
      <c r="A16" s="21">
        <f t="shared" si="0"/>
        <v>7</v>
      </c>
      <c r="B16" s="25" t="s">
        <v>28</v>
      </c>
      <c r="C16" s="19">
        <f>[4]Свод!$D$19</f>
        <v>0</v>
      </c>
      <c r="D16" s="19">
        <f>[4]Свод!$H$19</f>
        <v>0</v>
      </c>
      <c r="E16" s="19">
        <v>444</v>
      </c>
      <c r="F16" s="20">
        <v>0</v>
      </c>
      <c r="G16" s="19" t="s">
        <v>22</v>
      </c>
      <c r="H16" s="19" t="s">
        <v>22</v>
      </c>
      <c r="I16" s="19" t="s">
        <v>14</v>
      </c>
      <c r="J16" s="19" t="s">
        <v>14</v>
      </c>
      <c r="K16" s="20" t="s">
        <v>22</v>
      </c>
      <c r="L16" s="20" t="s">
        <v>22</v>
      </c>
      <c r="M16" s="19" t="s">
        <v>14</v>
      </c>
      <c r="N16" s="19" t="s">
        <v>14</v>
      </c>
      <c r="O16" s="19" t="s">
        <v>14</v>
      </c>
      <c r="P16" s="19" t="s">
        <v>14</v>
      </c>
    </row>
    <row r="17" spans="1:16" ht="17.25" customHeight="1">
      <c r="A17" s="21">
        <f t="shared" si="0"/>
        <v>8</v>
      </c>
      <c r="B17" s="26" t="s">
        <v>29</v>
      </c>
      <c r="C17" s="19">
        <f>[4]Свод!$D$13</f>
        <v>2252</v>
      </c>
      <c r="D17" s="19">
        <f>[4]Свод!$J$13</f>
        <v>2252</v>
      </c>
      <c r="E17" s="19" t="s">
        <v>30</v>
      </c>
      <c r="F17" s="19" t="s">
        <v>30</v>
      </c>
      <c r="G17" s="19" t="s">
        <v>31</v>
      </c>
      <c r="H17" s="19" t="s">
        <v>27</v>
      </c>
      <c r="I17" s="19" t="s">
        <v>14</v>
      </c>
      <c r="J17" s="19" t="s">
        <v>14</v>
      </c>
      <c r="K17" s="20" t="s">
        <v>27</v>
      </c>
      <c r="L17" s="20" t="s">
        <v>27</v>
      </c>
      <c r="M17" s="19" t="s">
        <v>14</v>
      </c>
      <c r="N17" s="19" t="s">
        <v>14</v>
      </c>
      <c r="O17" s="19" t="s">
        <v>14</v>
      </c>
      <c r="P17" s="19" t="s">
        <v>14</v>
      </c>
    </row>
    <row r="18" spans="1:16" ht="15.75">
      <c r="A18" s="21">
        <f t="shared" si="0"/>
        <v>9</v>
      </c>
      <c r="B18" s="25" t="s">
        <v>32</v>
      </c>
      <c r="C18" s="19">
        <f>[4]Свод!$D$14</f>
        <v>60814.039999999986</v>
      </c>
      <c r="D18" s="19">
        <f>[4]Свод!$J$14</f>
        <v>63189.649999999987</v>
      </c>
      <c r="E18" s="19">
        <v>50283</v>
      </c>
      <c r="F18" s="19">
        <v>50972</v>
      </c>
      <c r="G18" s="19" t="s">
        <v>27</v>
      </c>
      <c r="H18" s="19" t="s">
        <v>27</v>
      </c>
      <c r="I18" s="19" t="s">
        <v>14</v>
      </c>
      <c r="J18" s="19" t="s">
        <v>14</v>
      </c>
      <c r="K18" s="20">
        <v>0</v>
      </c>
      <c r="L18" s="20">
        <v>1.17</v>
      </c>
      <c r="M18" s="19" t="s">
        <v>14</v>
      </c>
      <c r="N18" s="19" t="s">
        <v>14</v>
      </c>
      <c r="O18" s="19" t="s">
        <v>14</v>
      </c>
      <c r="P18" s="19" t="s">
        <v>14</v>
      </c>
    </row>
    <row r="19" spans="1:16" ht="15.75">
      <c r="A19" s="21">
        <f t="shared" si="0"/>
        <v>10</v>
      </c>
      <c r="B19" s="25" t="s">
        <v>33</v>
      </c>
      <c r="C19" s="19">
        <f>[4]Свод!$D$15</f>
        <v>18529.73</v>
      </c>
      <c r="D19" s="19">
        <f>[4]Свод!$J$15</f>
        <v>19338.235999999997</v>
      </c>
      <c r="E19" s="19">
        <v>9034</v>
      </c>
      <c r="F19" s="19">
        <v>8931</v>
      </c>
      <c r="G19" s="19" t="str">
        <f>'[5]01.01.2016'!H19</f>
        <v>-</v>
      </c>
      <c r="H19" s="19" t="s">
        <v>22</v>
      </c>
      <c r="I19" s="19" t="s">
        <v>14</v>
      </c>
      <c r="J19" s="19" t="s">
        <v>14</v>
      </c>
      <c r="K19" s="20">
        <v>0</v>
      </c>
      <c r="L19" s="20">
        <v>0</v>
      </c>
      <c r="M19" s="19" t="s">
        <v>14</v>
      </c>
      <c r="N19" s="19" t="s">
        <v>14</v>
      </c>
      <c r="O19" s="19" t="s">
        <v>14</v>
      </c>
      <c r="P19" s="19" t="s">
        <v>14</v>
      </c>
    </row>
    <row r="20" spans="1:16" ht="15.75">
      <c r="A20" s="21">
        <f t="shared" si="0"/>
        <v>11</v>
      </c>
      <c r="B20" s="25" t="s">
        <v>34</v>
      </c>
      <c r="C20" s="19">
        <f>[4]Свод!$D$16</f>
        <v>8184.8000000000011</v>
      </c>
      <c r="D20" s="19">
        <f>[4]Свод!$J$16</f>
        <v>8840.4000000000015</v>
      </c>
      <c r="E20" s="19">
        <v>5042</v>
      </c>
      <c r="F20" s="19">
        <v>4787</v>
      </c>
      <c r="G20" s="19" t="s">
        <v>27</v>
      </c>
      <c r="H20" s="19" t="s">
        <v>27</v>
      </c>
      <c r="I20" s="19" t="s">
        <v>14</v>
      </c>
      <c r="J20" s="19" t="s">
        <v>14</v>
      </c>
      <c r="K20" s="20">
        <v>0</v>
      </c>
      <c r="L20" s="20">
        <v>0</v>
      </c>
      <c r="M20" s="19" t="s">
        <v>14</v>
      </c>
      <c r="N20" s="19" t="s">
        <v>14</v>
      </c>
      <c r="O20" s="19" t="s">
        <v>14</v>
      </c>
      <c r="P20" s="19" t="s">
        <v>14</v>
      </c>
    </row>
    <row r="21" spans="1:16" ht="15.75">
      <c r="A21" s="21">
        <f t="shared" si="0"/>
        <v>12</v>
      </c>
      <c r="B21" s="25" t="s">
        <v>35</v>
      </c>
      <c r="C21" s="19">
        <f>[4]Свод!$D$12</f>
        <v>3977.66</v>
      </c>
      <c r="D21" s="19">
        <f>[4]Свод!$J$12</f>
        <v>3592.3599999999988</v>
      </c>
      <c r="E21" s="19">
        <v>1255</v>
      </c>
      <c r="F21" s="19">
        <v>251</v>
      </c>
      <c r="G21" s="19" t="s">
        <v>27</v>
      </c>
      <c r="H21" s="19" t="s">
        <v>27</v>
      </c>
      <c r="I21" s="19" t="s">
        <v>14</v>
      </c>
      <c r="J21" s="19" t="s">
        <v>14</v>
      </c>
      <c r="K21" s="20">
        <v>0</v>
      </c>
      <c r="L21" s="20">
        <v>0</v>
      </c>
      <c r="M21" s="19" t="s">
        <v>14</v>
      </c>
      <c r="N21" s="19" t="s">
        <v>14</v>
      </c>
      <c r="O21" s="19" t="s">
        <v>14</v>
      </c>
      <c r="P21" s="19" t="s">
        <v>14</v>
      </c>
    </row>
    <row r="22" spans="1:16" ht="15.75">
      <c r="A22" s="21">
        <f t="shared" si="0"/>
        <v>13</v>
      </c>
      <c r="B22" s="25" t="s">
        <v>36</v>
      </c>
      <c r="C22" s="19">
        <f>[4]Свод!$D$17</f>
        <v>7984.4800000000014</v>
      </c>
      <c r="D22" s="19">
        <f>[4]Свод!$J$17</f>
        <v>8630.2800000000025</v>
      </c>
      <c r="E22" s="19">
        <v>2684</v>
      </c>
      <c r="F22" s="19">
        <v>2712</v>
      </c>
      <c r="G22" s="19" t="s">
        <v>22</v>
      </c>
      <c r="H22" s="19" t="s">
        <v>22</v>
      </c>
      <c r="I22" s="19" t="s">
        <v>14</v>
      </c>
      <c r="J22" s="19" t="s">
        <v>14</v>
      </c>
      <c r="K22" s="20">
        <v>0</v>
      </c>
      <c r="L22" s="20">
        <v>0</v>
      </c>
      <c r="M22" s="19" t="s">
        <v>14</v>
      </c>
      <c r="N22" s="19" t="s">
        <v>14</v>
      </c>
      <c r="O22" s="19" t="s">
        <v>14</v>
      </c>
      <c r="P22" s="19" t="s">
        <v>14</v>
      </c>
    </row>
    <row r="23" spans="1:16" ht="15.75">
      <c r="A23" s="21">
        <v>14</v>
      </c>
      <c r="B23" s="25" t="s">
        <v>37</v>
      </c>
      <c r="C23" s="19" t="str">
        <f>[4]Свод!$C$18</f>
        <v>-</v>
      </c>
      <c r="D23" s="19">
        <f>[4]Свод!$J$18</f>
        <v>92.420000000000016</v>
      </c>
      <c r="E23" s="19" t="s">
        <v>22</v>
      </c>
      <c r="F23" s="19">
        <v>21</v>
      </c>
      <c r="G23" s="19" t="s">
        <v>22</v>
      </c>
      <c r="H23" s="19" t="s">
        <v>22</v>
      </c>
      <c r="I23" s="19" t="s">
        <v>14</v>
      </c>
      <c r="J23" s="19" t="s">
        <v>14</v>
      </c>
      <c r="K23" s="20">
        <v>0</v>
      </c>
      <c r="L23" s="20">
        <v>0</v>
      </c>
      <c r="M23" s="19" t="s">
        <v>14</v>
      </c>
      <c r="N23" s="19" t="s">
        <v>14</v>
      </c>
      <c r="O23" s="19" t="s">
        <v>14</v>
      </c>
      <c r="P23" s="19" t="s">
        <v>14</v>
      </c>
    </row>
    <row r="24" spans="1:16" ht="15.75">
      <c r="A24" s="21">
        <f>A23+1</f>
        <v>15</v>
      </c>
      <c r="B24" s="27" t="s">
        <v>38</v>
      </c>
      <c r="C24" s="28">
        <f>'[6]01.01.2018'!$D$23</f>
        <v>38062.04</v>
      </c>
      <c r="D24" s="28">
        <f>C24</f>
        <v>38062.04</v>
      </c>
      <c r="E24" s="28">
        <v>188372</v>
      </c>
      <c r="F24" s="28">
        <v>188372</v>
      </c>
      <c r="G24" s="28">
        <f>'[6]01.01.2018'!$H$23</f>
        <v>3575.81</v>
      </c>
      <c r="H24" s="28">
        <f>G24</f>
        <v>3575.81</v>
      </c>
      <c r="I24" s="28" t="s">
        <v>14</v>
      </c>
      <c r="J24" s="28" t="s">
        <v>14</v>
      </c>
      <c r="K24" s="29">
        <v>0</v>
      </c>
      <c r="L24" s="29">
        <v>0</v>
      </c>
      <c r="M24" s="28" t="s">
        <v>14</v>
      </c>
      <c r="N24" s="28" t="s">
        <v>14</v>
      </c>
      <c r="O24" s="28" t="s">
        <v>14</v>
      </c>
      <c r="P24" s="28" t="s">
        <v>14</v>
      </c>
    </row>
    <row r="25" spans="1:16" ht="15.75">
      <c r="A25" s="21">
        <f t="shared" si="0"/>
        <v>16</v>
      </c>
      <c r="B25" s="27" t="s">
        <v>39</v>
      </c>
      <c r="C25" s="28">
        <f>'[6]01.01.2018'!$D$24</f>
        <v>18048.2</v>
      </c>
      <c r="D25" s="28">
        <f>C25</f>
        <v>18048.2</v>
      </c>
      <c r="E25" s="28">
        <f>'[7] форма 4 РСО Д  '!$E$71</f>
        <v>38328</v>
      </c>
      <c r="F25" s="28">
        <f>'[7] форма 4 РСО Д  '!$E$71</f>
        <v>38328</v>
      </c>
      <c r="G25" s="28">
        <f>'[6]01.01.2018'!$H$24</f>
        <v>909.11</v>
      </c>
      <c r="H25" s="28">
        <f>G25</f>
        <v>909.11</v>
      </c>
      <c r="I25" s="28" t="s">
        <v>14</v>
      </c>
      <c r="J25" s="28" t="s">
        <v>14</v>
      </c>
      <c r="K25" s="29">
        <v>0</v>
      </c>
      <c r="L25" s="29">
        <v>0</v>
      </c>
      <c r="M25" s="28" t="s">
        <v>14</v>
      </c>
      <c r="N25" s="28" t="s">
        <v>14</v>
      </c>
      <c r="O25" s="28" t="s">
        <v>14</v>
      </c>
      <c r="P25" s="28" t="s">
        <v>14</v>
      </c>
    </row>
    <row r="26" spans="1:16" ht="15.75">
      <c r="A26" s="21">
        <f t="shared" si="0"/>
        <v>17</v>
      </c>
      <c r="B26" s="27" t="s">
        <v>40</v>
      </c>
      <c r="C26" s="28">
        <f>'[6]01.01.2018'!$D$25</f>
        <v>4156.6099999999997</v>
      </c>
      <c r="D26" s="29">
        <f>C26</f>
        <v>4156.6099999999997</v>
      </c>
      <c r="E26" s="28" t="str">
        <f>'[5]01.01.2016'!F24</f>
        <v>-</v>
      </c>
      <c r="F26" s="28" t="s">
        <v>22</v>
      </c>
      <c r="G26" s="28" t="str">
        <f>'[5]01.01.2016'!H24</f>
        <v>-</v>
      </c>
      <c r="H26" s="28" t="s">
        <v>22</v>
      </c>
      <c r="I26" s="28" t="s">
        <v>14</v>
      </c>
      <c r="J26" s="28" t="s">
        <v>14</v>
      </c>
      <c r="K26" s="28" t="str">
        <f>'[5]01.01.2016'!L24</f>
        <v>-</v>
      </c>
      <c r="L26" s="28" t="s">
        <v>22</v>
      </c>
      <c r="M26" s="28" t="s">
        <v>22</v>
      </c>
      <c r="N26" s="28" t="s">
        <v>22</v>
      </c>
      <c r="O26" s="28" t="s">
        <v>22</v>
      </c>
      <c r="P26" s="28" t="s">
        <v>22</v>
      </c>
    </row>
    <row r="27" spans="1:16" ht="15.75">
      <c r="A27" s="21">
        <f t="shared" si="0"/>
        <v>18</v>
      </c>
      <c r="B27" s="27" t="s">
        <v>41</v>
      </c>
      <c r="C27" s="28">
        <f>[4]Свод!$D$25</f>
        <v>20182.280000000002</v>
      </c>
      <c r="D27" s="29">
        <v>20182.28</v>
      </c>
      <c r="E27" s="28">
        <v>46797</v>
      </c>
      <c r="F27" s="28">
        <v>46797</v>
      </c>
      <c r="G27" s="28" t="str">
        <f>'[5]01.01.2016'!H18</f>
        <v>-</v>
      </c>
      <c r="H27" s="28" t="s">
        <v>22</v>
      </c>
      <c r="I27" s="28" t="s">
        <v>14</v>
      </c>
      <c r="J27" s="28" t="s">
        <v>14</v>
      </c>
      <c r="K27" s="29">
        <v>36.72</v>
      </c>
      <c r="L27" s="29">
        <v>36.72</v>
      </c>
      <c r="M27" s="28" t="s">
        <v>14</v>
      </c>
      <c r="N27" s="28" t="s">
        <v>14</v>
      </c>
      <c r="O27" s="28" t="s">
        <v>14</v>
      </c>
      <c r="P27" s="28" t="s">
        <v>14</v>
      </c>
    </row>
    <row r="28" spans="1:16" ht="15.75">
      <c r="A28" s="21">
        <f t="shared" si="0"/>
        <v>19</v>
      </c>
      <c r="B28" s="30" t="s">
        <v>42</v>
      </c>
      <c r="C28" s="31">
        <f>SUM(C11:C27)</f>
        <v>260436.80999999997</v>
      </c>
      <c r="D28" s="31">
        <f>SUM(D11:D27)</f>
        <v>257860.82699999996</v>
      </c>
      <c r="E28" s="31">
        <f>E7+E11+E12+E13+E14+E15+E16+E18+E27+E19+E20+E21+E24+E25+E22</f>
        <v>459106.98485999997</v>
      </c>
      <c r="F28" s="31">
        <f>F7+F11+F12+F13+F14+F15+F16+F18+F27+F19+F20+F21+F23+F24+F25+F22</f>
        <v>469568.92917000002</v>
      </c>
      <c r="G28" s="31">
        <f>SUM(G7:G27)</f>
        <v>4484.92</v>
      </c>
      <c r="H28" s="31">
        <f>SUM(H7:H27)</f>
        <v>4484.92</v>
      </c>
      <c r="I28" s="31">
        <f>SUM(I7)</f>
        <v>22118.6</v>
      </c>
      <c r="J28" s="31">
        <f>SUM(J7)</f>
        <v>20041.52</v>
      </c>
      <c r="K28" s="31">
        <f>SUM(K11:K27)</f>
        <v>206.85999999999999</v>
      </c>
      <c r="L28" s="31">
        <f>SUM(L11:L27)</f>
        <v>265.77999999999997</v>
      </c>
      <c r="M28" s="31">
        <f>SUM(M7:M26)</f>
        <v>2685.86</v>
      </c>
      <c r="N28" s="31">
        <f>SUM(N7:N26)</f>
        <v>2685.86</v>
      </c>
      <c r="O28" s="31">
        <f>SUM(O7:O26)</f>
        <v>13175.222</v>
      </c>
      <c r="P28" s="31">
        <f>SUM(P7:P26)</f>
        <v>11942.315000000001</v>
      </c>
    </row>
    <row r="29" spans="1:16" ht="15.75">
      <c r="A29" s="32"/>
      <c r="B29" s="33"/>
      <c r="C29" s="34"/>
      <c r="D29" s="34"/>
      <c r="E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5.7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5.75">
      <c r="A31" s="32"/>
      <c r="B31" s="33" t="s">
        <v>43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.75">
      <c r="A32" s="32"/>
      <c r="B32" t="s">
        <v>44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15" customFormat="1" ht="15.75">
      <c r="A33" s="36"/>
      <c r="B33" t="s">
        <v>45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s="15" customFormat="1" ht="15.75">
      <c r="A34" s="36"/>
      <c r="B34" s="37" t="s">
        <v>46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15" customFormat="1" ht="15.75">
      <c r="A35" s="36"/>
      <c r="B35" t="s">
        <v>47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15" customFormat="1" ht="15.75">
      <c r="A36" s="36"/>
      <c r="B36" t="s">
        <v>48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15" customFormat="1" ht="15.75">
      <c r="A37" s="36"/>
      <c r="B37" t="s">
        <v>49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15" customFormat="1" ht="15.75">
      <c r="A38" s="36"/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15" customFormat="1" ht="15.75">
      <c r="A39" s="36"/>
      <c r="B3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15" customFormat="1" ht="15.75">
      <c r="A40" s="36"/>
      <c r="B40" s="3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15" customFormat="1" ht="15.75">
      <c r="A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39" customFormat="1">
      <c r="B42" s="40"/>
      <c r="C42" s="41"/>
      <c r="D42" s="41"/>
      <c r="E42" s="41"/>
      <c r="F42" s="41"/>
      <c r="G42" s="42"/>
      <c r="L42" s="43"/>
    </row>
    <row r="43" spans="1:16">
      <c r="B43" s="44"/>
      <c r="D43" s="35"/>
      <c r="F43" s="35"/>
    </row>
    <row r="44" spans="1:16">
      <c r="B44" s="45"/>
      <c r="F44" s="35"/>
    </row>
    <row r="45" spans="1:16">
      <c r="B45" s="46"/>
    </row>
    <row r="47" spans="1:16">
      <c r="F47" s="35"/>
    </row>
  </sheetData>
  <mergeCells count="13">
    <mergeCell ref="O3:P3"/>
    <mergeCell ref="I4:J4"/>
    <mergeCell ref="K4:L4"/>
    <mergeCell ref="M4:N4"/>
    <mergeCell ref="O4:P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01.07.2019 </vt:lpstr>
      <vt:lpstr>'01.07.2019 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2019-08-12T08:21:56Z</dcterms:created>
  <dcterms:modified xsi:type="dcterms:W3CDTF">2019-08-12T08:23:53Z</dcterms:modified>
</cp:coreProperties>
</file>