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20" windowWidth="24675" windowHeight="11280" activeTab="3"/>
  </bookViews>
  <sheets>
    <sheet name="01.02.2019" sheetId="1" r:id="rId1"/>
    <sheet name="01.03.2019 " sheetId="2" r:id="rId2"/>
    <sheet name="01.04.2019" sheetId="3" r:id="rId3"/>
    <sheet name="01.05.2019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'01.02.2019'!$A$1:$N$32</definedName>
    <definedName name="_xlnm.Print_Area" localSheetId="1">'01.03.2019 '!$A$1:$N$33</definedName>
    <definedName name="_xlnm.Print_Area" localSheetId="2">'01.04.2019'!$A$1:$N$33</definedName>
    <definedName name="_xlnm.Print_Area" localSheetId="3">'01.05.2019'!$A$1:$P$33</definedName>
  </definedNames>
  <calcPr calcId="125725"/>
</workbook>
</file>

<file path=xl/calcChain.xml><?xml version="1.0" encoding="utf-8"?>
<calcChain xmlns="http://schemas.openxmlformats.org/spreadsheetml/2006/main">
  <c r="O27" i="4"/>
  <c r="P27"/>
  <c r="P5"/>
  <c r="O5"/>
  <c r="D22"/>
  <c r="D20"/>
  <c r="D15" l="1"/>
  <c r="M27" l="1"/>
  <c r="L27"/>
  <c r="J27"/>
  <c r="I27"/>
  <c r="G26"/>
  <c r="K25"/>
  <c r="K27" s="1"/>
  <c r="G25"/>
  <c r="E25"/>
  <c r="C25"/>
  <c r="D25" s="1"/>
  <c r="H24"/>
  <c r="G24"/>
  <c r="F24"/>
  <c r="E24"/>
  <c r="D24"/>
  <c r="C24"/>
  <c r="G23"/>
  <c r="H23" s="1"/>
  <c r="C23"/>
  <c r="D23" s="1"/>
  <c r="A23"/>
  <c r="A24" s="1"/>
  <c r="A25" s="1"/>
  <c r="A26" s="1"/>
  <c r="A27" s="1"/>
  <c r="C22"/>
  <c r="C20"/>
  <c r="G18"/>
  <c r="C18"/>
  <c r="C15"/>
  <c r="A11"/>
  <c r="A12" s="1"/>
  <c r="A13" s="1"/>
  <c r="A14" s="1"/>
  <c r="A15" s="1"/>
  <c r="A16" s="1"/>
  <c r="A17" s="1"/>
  <c r="A18" s="1"/>
  <c r="A19" s="1"/>
  <c r="A20" s="1"/>
  <c r="A21" s="1"/>
  <c r="C10"/>
  <c r="E9"/>
  <c r="E8"/>
  <c r="E7" s="1"/>
  <c r="N7"/>
  <c r="N27" s="1"/>
  <c r="F7"/>
  <c r="N5"/>
  <c r="M5"/>
  <c r="L5"/>
  <c r="K5"/>
  <c r="J5"/>
  <c r="I5"/>
  <c r="H5"/>
  <c r="G5"/>
  <c r="F5"/>
  <c r="E5"/>
  <c r="C20" i="3"/>
  <c r="C18"/>
  <c r="C15"/>
  <c r="C10"/>
  <c r="C22" i="2"/>
  <c r="C20"/>
  <c r="C18"/>
  <c r="C15"/>
  <c r="C10"/>
  <c r="C20" i="1"/>
  <c r="C18"/>
  <c r="C15"/>
  <c r="C10"/>
  <c r="L27" i="3"/>
  <c r="C22"/>
  <c r="D22"/>
  <c r="D20"/>
  <c r="D18"/>
  <c r="D15"/>
  <c r="D10"/>
  <c r="D26" i="2"/>
  <c r="D22"/>
  <c r="D20"/>
  <c r="D18"/>
  <c r="D15"/>
  <c r="D10"/>
  <c r="D20" i="1"/>
  <c r="D18"/>
  <c r="D15"/>
  <c r="D10"/>
  <c r="F27" i="4" l="1"/>
  <c r="H27"/>
  <c r="G27"/>
  <c r="E27"/>
  <c r="F7" i="3"/>
  <c r="F9"/>
  <c r="F8"/>
  <c r="F37"/>
  <c r="O29"/>
  <c r="M27"/>
  <c r="J27"/>
  <c r="I27"/>
  <c r="P26"/>
  <c r="O26"/>
  <c r="G26"/>
  <c r="K25"/>
  <c r="K27" s="1"/>
  <c r="G25"/>
  <c r="E25"/>
  <c r="C25"/>
  <c r="D25" s="1"/>
  <c r="G24"/>
  <c r="H24" s="1"/>
  <c r="F24"/>
  <c r="E24"/>
  <c r="C24"/>
  <c r="D24" s="1"/>
  <c r="A24"/>
  <c r="A25" s="1"/>
  <c r="A26" s="1"/>
  <c r="A27" s="1"/>
  <c r="O23"/>
  <c r="G23"/>
  <c r="H23" s="1"/>
  <c r="D23"/>
  <c r="C23"/>
  <c r="A23"/>
  <c r="P21"/>
  <c r="P20"/>
  <c r="P19"/>
  <c r="O19"/>
  <c r="P18"/>
  <c r="O18"/>
  <c r="G18"/>
  <c r="G27" s="1"/>
  <c r="P17"/>
  <c r="O17"/>
  <c r="P15"/>
  <c r="O15"/>
  <c r="P14"/>
  <c r="O14"/>
  <c r="P13"/>
  <c r="O13"/>
  <c r="P12"/>
  <c r="O12"/>
  <c r="P11"/>
  <c r="O11"/>
  <c r="A11"/>
  <c r="A12" s="1"/>
  <c r="A13" s="1"/>
  <c r="A14" s="1"/>
  <c r="A15" s="1"/>
  <c r="A16" s="1"/>
  <c r="A17" s="1"/>
  <c r="A18" s="1"/>
  <c r="A19" s="1"/>
  <c r="A20" s="1"/>
  <c r="A21" s="1"/>
  <c r="P10"/>
  <c r="O10"/>
  <c r="E9"/>
  <c r="E8"/>
  <c r="E7" s="1"/>
  <c r="N7"/>
  <c r="N27" s="1"/>
  <c r="N5"/>
  <c r="M5"/>
  <c r="L5"/>
  <c r="K5"/>
  <c r="J5"/>
  <c r="I5"/>
  <c r="H5"/>
  <c r="G5"/>
  <c r="F5"/>
  <c r="E5"/>
  <c r="P4"/>
  <c r="F9" i="2"/>
  <c r="F8"/>
  <c r="D25" i="1"/>
  <c r="A23" i="2"/>
  <c r="O29"/>
  <c r="M27"/>
  <c r="L27"/>
  <c r="J27"/>
  <c r="I27"/>
  <c r="P26"/>
  <c r="O26"/>
  <c r="G26"/>
  <c r="K25"/>
  <c r="K27" s="1"/>
  <c r="G25"/>
  <c r="E25"/>
  <c r="C25"/>
  <c r="D25" s="1"/>
  <c r="G24"/>
  <c r="F24"/>
  <c r="E24"/>
  <c r="C24"/>
  <c r="D24" s="1"/>
  <c r="G23"/>
  <c r="H23" s="1"/>
  <c r="D23"/>
  <c r="C23"/>
  <c r="P21"/>
  <c r="P20"/>
  <c r="P19"/>
  <c r="O19"/>
  <c r="P18"/>
  <c r="O18"/>
  <c r="G18"/>
  <c r="P17"/>
  <c r="O17"/>
  <c r="P15"/>
  <c r="O15"/>
  <c r="P14"/>
  <c r="O14"/>
  <c r="P13"/>
  <c r="O13"/>
  <c r="P12"/>
  <c r="O12"/>
  <c r="A12"/>
  <c r="A13" s="1"/>
  <c r="A14" s="1"/>
  <c r="A15" s="1"/>
  <c r="A16" s="1"/>
  <c r="A17" s="1"/>
  <c r="A18" s="1"/>
  <c r="A19" s="1"/>
  <c r="A20" s="1"/>
  <c r="A21" s="1"/>
  <c r="A24" s="1"/>
  <c r="A25" s="1"/>
  <c r="A26" s="1"/>
  <c r="A27" s="1"/>
  <c r="P11"/>
  <c r="O11"/>
  <c r="A11"/>
  <c r="O10"/>
  <c r="F37"/>
  <c r="E9"/>
  <c r="E7" s="1"/>
  <c r="E8"/>
  <c r="N7"/>
  <c r="N27" s="1"/>
  <c r="N5"/>
  <c r="M5"/>
  <c r="L5"/>
  <c r="K5"/>
  <c r="J5"/>
  <c r="I5"/>
  <c r="H5"/>
  <c r="G5"/>
  <c r="F5"/>
  <c r="E5"/>
  <c r="P4"/>
  <c r="F10" i="1"/>
  <c r="P24" i="3" l="1"/>
  <c r="F27"/>
  <c r="G27" i="2"/>
  <c r="O24" i="3"/>
  <c r="E27"/>
  <c r="O27" s="1"/>
  <c r="H24" i="2"/>
  <c r="H27" i="3"/>
  <c r="O7"/>
  <c r="O28" s="1"/>
  <c r="P23"/>
  <c r="F7" i="2"/>
  <c r="P7" s="1"/>
  <c r="O23"/>
  <c r="P24"/>
  <c r="O24"/>
  <c r="F27"/>
  <c r="E27"/>
  <c r="O7"/>
  <c r="O28" s="1"/>
  <c r="H27"/>
  <c r="P23"/>
  <c r="P10"/>
  <c r="F8" i="1"/>
  <c r="F9"/>
  <c r="M26"/>
  <c r="E23"/>
  <c r="E9"/>
  <c r="E8"/>
  <c r="O28"/>
  <c r="L26"/>
  <c r="J26"/>
  <c r="K24"/>
  <c r="K26" s="1"/>
  <c r="G24"/>
  <c r="E24"/>
  <c r="C24"/>
  <c r="D24" s="1"/>
  <c r="G23"/>
  <c r="H23" s="1"/>
  <c r="F23"/>
  <c r="C23"/>
  <c r="D23" s="1"/>
  <c r="G22"/>
  <c r="O22" s="1"/>
  <c r="C22"/>
  <c r="D22" s="1"/>
  <c r="P21"/>
  <c r="P20"/>
  <c r="P19"/>
  <c r="O19"/>
  <c r="P18"/>
  <c r="G18"/>
  <c r="O18"/>
  <c r="P25"/>
  <c r="G25"/>
  <c r="O25"/>
  <c r="P17"/>
  <c r="O17"/>
  <c r="P15"/>
  <c r="O15"/>
  <c r="P14"/>
  <c r="O14"/>
  <c r="P13"/>
  <c r="O13"/>
  <c r="P12"/>
  <c r="O12"/>
  <c r="P11"/>
  <c r="O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P10"/>
  <c r="O10"/>
  <c r="N7"/>
  <c r="N26" s="1"/>
  <c r="I26"/>
  <c r="N5"/>
  <c r="M5"/>
  <c r="L5"/>
  <c r="K5"/>
  <c r="J5"/>
  <c r="I5"/>
  <c r="H5"/>
  <c r="G5"/>
  <c r="F5"/>
  <c r="E5"/>
  <c r="P4"/>
  <c r="H22" l="1"/>
  <c r="H26" s="1"/>
  <c r="O23"/>
  <c r="O27" i="2"/>
  <c r="P27" i="3"/>
  <c r="P7"/>
  <c r="P28" s="1"/>
  <c r="P28" i="2"/>
  <c r="P27"/>
  <c r="E7" i="1"/>
  <c r="E26" s="1"/>
  <c r="F7"/>
  <c r="P23"/>
  <c r="F36"/>
  <c r="G26"/>
  <c r="F26"/>
  <c r="P26" s="1"/>
  <c r="P22" l="1"/>
  <c r="O26"/>
  <c r="O7"/>
  <c r="O27" s="1"/>
  <c r="P7"/>
  <c r="P27" s="1"/>
  <c r="D12" i="3" l="1"/>
  <c r="D13" l="1"/>
  <c r="D21"/>
  <c r="D12" i="2"/>
  <c r="D19"/>
  <c r="D13"/>
  <c r="D19" i="3"/>
  <c r="D11" i="2" l="1"/>
  <c r="D17" i="3"/>
  <c r="D21" i="2"/>
  <c r="D17"/>
  <c r="D11" i="3" l="1"/>
  <c r="D16" i="2"/>
  <c r="D14" i="3"/>
  <c r="D14" i="2" l="1"/>
  <c r="D27" s="1"/>
  <c r="D16" i="3"/>
  <c r="D27" s="1"/>
  <c r="C19" l="1"/>
  <c r="C19" i="1"/>
  <c r="C19" i="4"/>
  <c r="C19" i="2"/>
  <c r="C17" l="1"/>
  <c r="C17" i="4"/>
  <c r="C17" i="3"/>
  <c r="C17" i="1"/>
  <c r="C26" i="4"/>
  <c r="C25" i="1"/>
  <c r="C26" i="3"/>
  <c r="C26" i="2"/>
  <c r="C11" i="3"/>
  <c r="C11" i="1"/>
  <c r="C11" i="2"/>
  <c r="C11" i="4"/>
  <c r="D17" i="1" l="1"/>
  <c r="C13" i="2"/>
  <c r="C13" i="4"/>
  <c r="C13" i="3"/>
  <c r="C13" i="1"/>
  <c r="D11"/>
  <c r="D13"/>
  <c r="C21" i="3"/>
  <c r="C21" i="2"/>
  <c r="C21" i="4"/>
  <c r="C21" i="1"/>
  <c r="D16"/>
  <c r="C16" i="3"/>
  <c r="C16" i="1"/>
  <c r="C16" i="4"/>
  <c r="C16" i="2"/>
  <c r="C14" i="3" l="1"/>
  <c r="C14" i="1"/>
  <c r="C14" i="2"/>
  <c r="C14" i="4"/>
  <c r="D21" i="1"/>
  <c r="C12" i="3"/>
  <c r="C12" i="1"/>
  <c r="C26" s="1"/>
  <c r="C12" i="4"/>
  <c r="C12" i="2"/>
  <c r="D19" i="1"/>
  <c r="C27" i="2" l="1"/>
  <c r="C27" i="3"/>
  <c r="D12" i="1"/>
  <c r="D14"/>
  <c r="C27" i="4"/>
  <c r="D26" i="1" l="1"/>
  <c r="D16" i="4" l="1"/>
  <c r="D18" l="1"/>
  <c r="D10" l="1"/>
  <c r="D17" l="1"/>
  <c r="D14"/>
  <c r="D19"/>
  <c r="D21"/>
  <c r="D11" l="1"/>
  <c r="D12"/>
  <c r="D13"/>
  <c r="D27" l="1"/>
</calcChain>
</file>

<file path=xl/comments1.xml><?xml version="1.0" encoding="utf-8"?>
<comments xmlns="http://schemas.openxmlformats.org/spreadsheetml/2006/main">
  <authors>
    <author>Ekonom6</author>
  </authors>
  <commentLis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Организация ликвидирована, задолженность списана</t>
        </r>
      </text>
    </comment>
  </commentList>
</comments>
</file>

<file path=xl/comments2.xml><?xml version="1.0" encoding="utf-8"?>
<comments xmlns="http://schemas.openxmlformats.org/spreadsheetml/2006/main">
  <authors>
    <author>Ekonom6</author>
  </authors>
  <commentLis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Организация ликвидирована, задолженность списана</t>
        </r>
      </text>
    </comment>
  </commentList>
</comments>
</file>

<file path=xl/sharedStrings.xml><?xml version="1.0" encoding="utf-8"?>
<sst xmlns="http://schemas.openxmlformats.org/spreadsheetml/2006/main" count="732" uniqueCount="54">
  <si>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</si>
  <si>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</si>
  <si>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</si>
  <si>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</si>
  <si>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</si>
  <si>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</si>
  <si>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</si>
  <si>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</si>
  <si>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за КУ </t>
    </r>
  </si>
  <si>
    <t>Всего задолженность перед ресурсоснабжающими организациями</t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</si>
  <si>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</si>
  <si>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</si>
  <si>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01.01.2017</t>
  </si>
  <si>
    <t>Население всего, в т.ч.</t>
  </si>
  <si>
    <t>Х</t>
  </si>
  <si>
    <t>1.1.</t>
  </si>
  <si>
    <t>- Непосредственное управление</t>
  </si>
  <si>
    <t>1.2.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</si>
  <si>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</si>
  <si>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</si>
  <si>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</si>
  <si>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</si>
  <si>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</si>
  <si>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</si>
  <si>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</si>
  <si>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</si>
  <si>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>ТСЖ "Комфорт"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</si>
  <si>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</si>
  <si>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</si>
  <si>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</si>
  <si>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</si>
  <si>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"УК "Служба заказчика"</t>
  </si>
  <si>
    <t>ООО "Наш дом"</t>
  </si>
  <si>
    <t>ООО "Аврора"</t>
  </si>
  <si>
    <t xml:space="preserve">ООО УК "Уютный дом" </t>
  </si>
  <si>
    <t>ООО "Содружество"</t>
  </si>
  <si>
    <t>ООО "Служба Заказчика"</t>
  </si>
  <si>
    <t>ООО "Базис-Сервис"</t>
  </si>
  <si>
    <t>ОАО "Нарьян-Марстрой"</t>
  </si>
  <si>
    <t>Всего</t>
  </si>
  <si>
    <t>Примечание:</t>
  </si>
  <si>
    <t>Графа 14 строка 1 - данные указаны по состоянию на 01.05.2018 в связи с отсутствием информации от организации</t>
  </si>
  <si>
    <t>Графа 4 строка 14 - данные указаны по состоянию на 01.11.2018 в связи с отсутствием информации от организации</t>
  </si>
  <si>
    <t>http://www.adm-nmar.ru/deyatelnost/zhilishchno-kommunalnaya-sfera/predostavlenie-kommunalnykh-uslug-/</t>
  </si>
  <si>
    <t>ТСЖ "Служба заказчика" исключено из списка , т.к. организация ликвидирована 25.08.2017 года</t>
  </si>
  <si>
    <t>задолженность ТСЖ "Служба заказчика" перед Нарьян-Марским МУ ПОК и ТС списана, т.к. исключены из реестра налогоплательщиков в августе 2017 г.</t>
  </si>
  <si>
    <t>Задолженность ООО "Служба заказчика" и ООО "Базис-Сервис" перед ГУП НАО "Нарьян-Марская электростанция" списана.</t>
  </si>
  <si>
    <t xml:space="preserve"> 01.01.2019</t>
  </si>
  <si>
    <t>Графа 3,4 строка 14,15,16-  данные указаны по состоянию на 01.01.2015, т.к. организация признана банкротом</t>
  </si>
  <si>
    <t>Графа 4 строка 17 - данные указаны по состоянию на 01.04.2018 в связи с отсутствием информации от организации</t>
  </si>
  <si>
    <t>ООО УК "МКД-Сервис"</t>
  </si>
  <si>
    <t>Графа 3,4 строка 15,16,17-  данные указаны по состоянию на 01.01.2015, т.к. организация признана банкротом</t>
  </si>
  <si>
    <t>Графа 4 строка 18 - данные указаны по состоянию на 01.04.2018 в связи с отсутствием информации от организации</t>
  </si>
  <si>
    <t xml:space="preserve">Задолженность передГУП НАО "Ненецкая коммунальная компания" за КУ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</si>
</sst>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73">
    <xf numFmtId="0" fontId="0" fillId="0" borderId="0" xfId="0"/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1" applyAlignment="1" applyProtection="1">
      <alignment horizontal="justify"/>
    </xf>
    <xf numFmtId="0" fontId="0" fillId="0" borderId="0" xfId="0" applyBorder="1"/>
    <xf numFmtId="0" fontId="1" fillId="0" borderId="0" xfId="0" applyFont="1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8" fillId="0" borderId="0" xfId="0" applyFont="1"/>
    <xf numFmtId="0" fontId="1" fillId="0" borderId="0" xfId="0" applyFont="1"/>
    <xf numFmtId="0" fontId="9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85;&#1072;%20&#1089;&#1072;&#1081;&#1090;%20&#1087;&#1086;%20&#1055;&#1054;&#1050;&#1091;\2018\&#1079;&#1072;&#1076;&#1086;&#1083;&#1078;&#1077;&#1085;&#1085;&#1086;&#1089;&#1090;&#1100;%20&#1085;&#1072;&#1089;&#1077;&#1083;&#1077;&#1085;&#1080;&#1103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9\&#1086;&#1087;&#1091;&#1073;&#1083;&#1080;&#1082;&#1086;&#1074;&#1072;&#1085;&#1080;&#1077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85;&#1072;%20&#1089;&#1072;&#1081;&#1090;%20&#1087;&#1086;%20&#1055;&#1054;&#1050;&#1091;\2016\&#1079;&#1072;&#1076;&#1086;&#1083;&#1078;&#1077;&#1085;&#1085;&#1086;&#1089;&#1090;&#1100;%20&#1085;&#1072;&#1089;&#1077;&#1083;&#1077;&#1085;&#1080;&#1103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85;&#1072;%20&#1089;&#1072;&#1081;&#1090;%20&#1087;&#1086;%20&#1055;&#1054;&#1050;&#1091;\2017\&#1079;&#1072;&#1076;&#1086;&#1083;&#1078;&#1077;&#1085;&#1085;&#1086;&#1089;&#1090;&#1100;%20&#1085;&#1072;&#1089;&#1077;&#1083;&#1077;&#1085;&#1080;&#1103;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20%20&#1095;&#1080;&#1089;&#1083;&#1091;\2016\&#1054;&#1090;&#1095;&#1077;&#1090;%20&#1085;&#1072;%2001.11.2016%2025-&#1087;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9\&#1086;&#1087;&#1091;&#1073;&#1083;&#1080;&#1082;&#1086;&#1074;&#1072;&#1085;&#1080;&#1077;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2018"/>
      <sheetName val="01.03.2018"/>
      <sheetName val="01.04.2018 "/>
      <sheetName val="01.05.2018"/>
      <sheetName val="01.06.2018"/>
      <sheetName val="01.07.2018"/>
      <sheetName val="01.08.2018"/>
      <sheetName val="01.09.2018"/>
      <sheetName val="01.10.2018 "/>
      <sheetName val="01.11.2018"/>
      <sheetName val="01.12.2018 "/>
      <sheetName val="01.01.2019"/>
      <sheetName val="Лист1"/>
    </sheetNames>
    <sheetDataSet>
      <sheetData sheetId="0"/>
      <sheetData sheetId="1"/>
      <sheetData sheetId="2"/>
      <sheetData sheetId="3">
        <row r="7">
          <cell r="N7">
            <v>2685.86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7">
          <cell r="D7">
            <v>7902</v>
          </cell>
          <cell r="E7">
            <v>7949.7100000000009</v>
          </cell>
          <cell r="F7">
            <v>7528.07</v>
          </cell>
          <cell r="G7">
            <v>7301.92</v>
          </cell>
        </row>
        <row r="8">
          <cell r="D8">
            <v>805.29999999999836</v>
          </cell>
          <cell r="E8">
            <v>900.39999999999839</v>
          </cell>
          <cell r="F8">
            <v>1153.4999999999984</v>
          </cell>
          <cell r="G8">
            <v>994.3999999999985</v>
          </cell>
        </row>
        <row r="9">
          <cell r="D9">
            <v>25904.399999999987</v>
          </cell>
          <cell r="E9">
            <v>28754.099999999988</v>
          </cell>
          <cell r="F9">
            <v>29882.299999999988</v>
          </cell>
          <cell r="G9">
            <v>28525.799999999988</v>
          </cell>
        </row>
        <row r="10">
          <cell r="D10">
            <v>12780.999999999998</v>
          </cell>
          <cell r="E10">
            <v>11911.3</v>
          </cell>
          <cell r="F10">
            <v>13175.799999999997</v>
          </cell>
          <cell r="G10">
            <v>12964.999999999996</v>
          </cell>
        </row>
        <row r="11">
          <cell r="D11">
            <v>30852.269999999982</v>
          </cell>
          <cell r="E11">
            <v>33016.449999999983</v>
          </cell>
          <cell r="F11">
            <v>32562.57999999998</v>
          </cell>
          <cell r="G11">
            <v>31578.349999999984</v>
          </cell>
        </row>
        <row r="12">
          <cell r="D12">
            <v>3977.66</v>
          </cell>
          <cell r="E12">
            <v>4042.56</v>
          </cell>
          <cell r="F12">
            <v>3999.76</v>
          </cell>
          <cell r="G12">
            <v>3617.46</v>
          </cell>
        </row>
        <row r="13">
          <cell r="D13">
            <v>2252</v>
          </cell>
          <cell r="E13">
            <v>2252</v>
          </cell>
          <cell r="F13">
            <v>2252</v>
          </cell>
          <cell r="G13">
            <v>2252</v>
          </cell>
        </row>
        <row r="14">
          <cell r="D14">
            <v>60814.039999999986</v>
          </cell>
          <cell r="E14">
            <v>63398.849999999991</v>
          </cell>
          <cell r="F14">
            <v>63326.759999999987</v>
          </cell>
          <cell r="G14">
            <v>63254.149999999987</v>
          </cell>
        </row>
        <row r="15">
          <cell r="D15">
            <v>18529.73</v>
          </cell>
          <cell r="E15">
            <v>19000.03</v>
          </cell>
          <cell r="F15">
            <v>19075.060000000001</v>
          </cell>
          <cell r="G15">
            <v>18890.18</v>
          </cell>
        </row>
        <row r="16">
          <cell r="D16">
            <v>8184.8000000000011</v>
          </cell>
          <cell r="E16">
            <v>8435.7000000000007</v>
          </cell>
          <cell r="F16">
            <v>8429.2000000000007</v>
          </cell>
          <cell r="G16">
            <v>8388.1</v>
          </cell>
        </row>
        <row r="17">
          <cell r="D17">
            <v>7984.4800000000014</v>
          </cell>
          <cell r="E17">
            <v>8361.0600000000013</v>
          </cell>
          <cell r="F17">
            <v>8267.2900000000009</v>
          </cell>
          <cell r="G17">
            <v>8403.5400000000009</v>
          </cell>
        </row>
        <row r="18">
          <cell r="C18" t="str">
            <v>-</v>
          </cell>
          <cell r="D18" t="str">
            <v>-</v>
          </cell>
          <cell r="F18">
            <v>31.47</v>
          </cell>
          <cell r="G18">
            <v>90.08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5">
          <cell r="D25">
            <v>20182.280000000002</v>
          </cell>
          <cell r="F25">
            <v>20182.280000000002</v>
          </cell>
          <cell r="G25">
            <v>20182.280000000002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6"/>
      <sheetName val="01.02.2016"/>
      <sheetName val="01.03.2016"/>
      <sheetName val="01.04.2016"/>
      <sheetName val="01.05.2016"/>
      <sheetName val="01.06.2016"/>
      <sheetName val="01.07.2016"/>
      <sheetName val="01.08.2016"/>
      <sheetName val="01.09.2016"/>
      <sheetName val="01.10.2016"/>
      <sheetName val="01.11.2016"/>
      <sheetName val="01.12.2016"/>
      <sheetName val="01.01.2017"/>
    </sheetNames>
    <sheetDataSet>
      <sheetData sheetId="0">
        <row r="7">
          <cell r="J7">
            <v>17635.34</v>
          </cell>
        </row>
        <row r="18">
          <cell r="H18" t="str">
            <v>-</v>
          </cell>
        </row>
        <row r="19">
          <cell r="H19" t="str">
            <v>-</v>
          </cell>
        </row>
        <row r="24">
          <cell r="F24" t="str">
            <v>-</v>
          </cell>
          <cell r="H24" t="str">
            <v>-</v>
          </cell>
          <cell r="L24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L10">
            <v>62.9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7"/>
      <sheetName val="01.02.2017"/>
      <sheetName val="01.03.2017"/>
      <sheetName val="01.04.2017"/>
      <sheetName val="01.05.2017"/>
      <sheetName val="01.06.2017"/>
      <sheetName val="01.07.2017 "/>
      <sheetName val="01.08.2017 "/>
      <sheetName val="01.09.2017"/>
      <sheetName val="01.10.2017"/>
      <sheetName val="01.11.2017 "/>
      <sheetName val="01.12.2017"/>
      <sheetName val="01.01.2018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J7">
            <v>16771.509999999998</v>
          </cell>
        </row>
        <row r="23">
          <cell r="D23">
            <v>38062.04</v>
          </cell>
          <cell r="H23">
            <v>3575.81</v>
          </cell>
        </row>
        <row r="24">
          <cell r="D24">
            <v>18048.2</v>
          </cell>
          <cell r="H24">
            <v>909.11</v>
          </cell>
        </row>
        <row r="25">
          <cell r="D25">
            <v>4156.6099999999997</v>
          </cell>
        </row>
      </sheetData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 форма 3 УК К"/>
      <sheetName val="форма 3 РСО К "/>
      <sheetName val=" форма 4 РСО Д  "/>
      <sheetName val="форма 4 УК Д"/>
      <sheetName val="Форма 5"/>
      <sheetName val="Лист1"/>
    </sheetNames>
    <sheetDataSet>
      <sheetData sheetId="0"/>
      <sheetData sheetId="1">
        <row r="19">
          <cell r="C19">
            <v>7476.45</v>
          </cell>
        </row>
      </sheetData>
      <sheetData sheetId="2"/>
      <sheetData sheetId="3"/>
      <sheetData sheetId="4">
        <row r="63">
          <cell r="E63">
            <v>444.1</v>
          </cell>
        </row>
        <row r="71">
          <cell r="E71">
            <v>38328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7">
          <cell r="H7">
            <v>7390.0670000000009</v>
          </cell>
        </row>
        <row r="8">
          <cell r="H8">
            <v>912.29999999999859</v>
          </cell>
        </row>
        <row r="9">
          <cell r="H9">
            <v>25492.299999999988</v>
          </cell>
        </row>
        <row r="10">
          <cell r="H10">
            <v>8873.5999999999985</v>
          </cell>
        </row>
        <row r="11">
          <cell r="H11">
            <v>30846.32999999998</v>
          </cell>
        </row>
        <row r="12">
          <cell r="H12">
            <v>3804.7599999999998</v>
          </cell>
        </row>
        <row r="13">
          <cell r="H13">
            <v>2252</v>
          </cell>
        </row>
        <row r="14">
          <cell r="H14">
            <v>62411.76999999999</v>
          </cell>
        </row>
        <row r="15">
          <cell r="H15">
            <v>18781.932000000001</v>
          </cell>
        </row>
        <row r="16">
          <cell r="H16">
            <v>8526.6000000000022</v>
          </cell>
        </row>
        <row r="17">
          <cell r="H17">
            <v>8363.35</v>
          </cell>
        </row>
        <row r="18">
          <cell r="H18">
            <v>101.62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-nmar.ru/deyatelnost/zhilishchno-kommunalnaya-sfera/predostavlenie-kommunalnykh-uslug-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m-nmar.ru/deyatelnost/zhilishchno-kommunalnaya-sfera/predostavlenie-kommunalnykh-uslug-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Normal="100" zoomScaleSheetLayoutView="100" workbookViewId="0">
      <selection activeCell="D10" sqref="D10"/>
    </sheetView>
  </sheetViews>
  <sheetFormatPr defaultRowHeight="1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4" width="13.5703125" customWidth="1"/>
    <col min="15" max="15" width="14.85546875" customWidth="1"/>
    <col min="16" max="16" width="15" customWidth="1"/>
  </cols>
  <sheetData>
    <row r="1" spans="1:16" ht="30.7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6">
      <c r="N2" s="1" t="s">
        <v>1</v>
      </c>
    </row>
    <row r="3" spans="1:16" ht="51" customHeight="1">
      <c r="A3" s="51" t="s">
        <v>2</v>
      </c>
      <c r="B3" s="51" t="s">
        <v>3</v>
      </c>
      <c r="C3" s="57" t="s">
        <v>4</v>
      </c>
      <c r="D3" s="58"/>
      <c r="E3" s="57" t="s">
        <v>5</v>
      </c>
      <c r="F3" s="58"/>
      <c r="G3" s="57" t="s">
        <v>6</v>
      </c>
      <c r="H3" s="58"/>
      <c r="I3" s="49" t="s">
        <v>7</v>
      </c>
      <c r="J3" s="61"/>
      <c r="K3" s="61"/>
      <c r="L3" s="50"/>
      <c r="M3" s="51" t="s">
        <v>8</v>
      </c>
      <c r="N3" s="51"/>
      <c r="O3" s="47" t="s">
        <v>9</v>
      </c>
      <c r="P3" s="48"/>
    </row>
    <row r="4" spans="1:16" ht="62.25" customHeight="1">
      <c r="A4" s="51"/>
      <c r="B4" s="51"/>
      <c r="C4" s="59"/>
      <c r="D4" s="60"/>
      <c r="E4" s="59"/>
      <c r="F4" s="60"/>
      <c r="G4" s="59"/>
      <c r="H4" s="60"/>
      <c r="I4" s="49" t="s">
        <v>10</v>
      </c>
      <c r="J4" s="50"/>
      <c r="K4" s="49" t="s">
        <v>11</v>
      </c>
      <c r="L4" s="50"/>
      <c r="M4" s="51" t="s">
        <v>10</v>
      </c>
      <c r="N4" s="51"/>
      <c r="O4" s="52" t="s">
        <v>12</v>
      </c>
      <c r="P4" s="53">
        <f>D5</f>
        <v>43497</v>
      </c>
    </row>
    <row r="5" spans="1:16" s="4" customFormat="1" ht="15" customHeight="1">
      <c r="A5" s="51"/>
      <c r="B5" s="51"/>
      <c r="C5" s="2" t="s">
        <v>47</v>
      </c>
      <c r="D5" s="3">
        <v>43497</v>
      </c>
      <c r="E5" s="2" t="str">
        <f>C5</f>
        <v xml:space="preserve"> 01.01.2019</v>
      </c>
      <c r="F5" s="3">
        <f>D5</f>
        <v>43497</v>
      </c>
      <c r="G5" s="2" t="str">
        <f>C5</f>
        <v xml:space="preserve"> 01.01.2019</v>
      </c>
      <c r="H5" s="3">
        <f>D5</f>
        <v>43497</v>
      </c>
      <c r="I5" s="3" t="str">
        <f>C5</f>
        <v xml:space="preserve"> 01.01.2019</v>
      </c>
      <c r="J5" s="3">
        <f>D5</f>
        <v>43497</v>
      </c>
      <c r="K5" s="3" t="str">
        <f>C5</f>
        <v xml:space="preserve"> 01.01.2019</v>
      </c>
      <c r="L5" s="3">
        <f>D5</f>
        <v>43497</v>
      </c>
      <c r="M5" s="2" t="str">
        <f>C5</f>
        <v xml:space="preserve"> 01.01.2019</v>
      </c>
      <c r="N5" s="3">
        <f>D5</f>
        <v>43497</v>
      </c>
      <c r="O5" s="52"/>
      <c r="P5" s="54"/>
    </row>
    <row r="6" spans="1:16" ht="15.7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5">
        <v>9</v>
      </c>
      <c r="J6" s="5">
        <v>10</v>
      </c>
      <c r="K6" s="5">
        <v>11</v>
      </c>
      <c r="L6" s="2">
        <v>12</v>
      </c>
      <c r="M6" s="2">
        <v>13</v>
      </c>
      <c r="N6" s="2">
        <v>14</v>
      </c>
      <c r="O6" s="6">
        <v>15</v>
      </c>
      <c r="P6" s="6">
        <v>16</v>
      </c>
    </row>
    <row r="7" spans="1:16" ht="15.75">
      <c r="A7" s="7">
        <v>1</v>
      </c>
      <c r="B7" s="8" t="s">
        <v>13</v>
      </c>
      <c r="C7" s="9" t="s">
        <v>14</v>
      </c>
      <c r="D7" s="9" t="s">
        <v>14</v>
      </c>
      <c r="E7" s="9">
        <f>E8+E9</f>
        <v>2980.7995499999997</v>
      </c>
      <c r="F7" s="9">
        <f>F8+F9</f>
        <v>2749.6410799999999</v>
      </c>
      <c r="G7" s="9" t="s">
        <v>14</v>
      </c>
      <c r="H7" s="9" t="s">
        <v>14</v>
      </c>
      <c r="I7" s="10">
        <v>22118.6</v>
      </c>
      <c r="J7" s="10">
        <v>24098.31</v>
      </c>
      <c r="K7" s="9" t="s">
        <v>14</v>
      </c>
      <c r="L7" s="9" t="s">
        <v>14</v>
      </c>
      <c r="M7" s="10">
        <v>2685.86</v>
      </c>
      <c r="N7" s="10">
        <f>'[1]01.05.2018'!N7</f>
        <v>2685.86</v>
      </c>
      <c r="O7" s="11">
        <f>E7+I7+M7</f>
        <v>27785.259549999999</v>
      </c>
      <c r="P7" s="11">
        <f>F7+J7+N7</f>
        <v>29533.811080000003</v>
      </c>
    </row>
    <row r="8" spans="1:16" ht="17.25" customHeight="1">
      <c r="A8" s="12" t="s">
        <v>15</v>
      </c>
      <c r="B8" s="13" t="s">
        <v>16</v>
      </c>
      <c r="C8" s="9" t="s">
        <v>14</v>
      </c>
      <c r="D8" s="9" t="s">
        <v>14</v>
      </c>
      <c r="E8" s="10">
        <f>2930441.27/1000</f>
        <v>2930.4412699999998</v>
      </c>
      <c r="F8" s="10">
        <f>2686683.83/1000</f>
        <v>2686.6838299999999</v>
      </c>
      <c r="G8" s="9" t="s">
        <v>14</v>
      </c>
      <c r="H8" s="9" t="s">
        <v>14</v>
      </c>
      <c r="I8" s="9" t="s">
        <v>14</v>
      </c>
      <c r="J8" s="9" t="s">
        <v>14</v>
      </c>
      <c r="K8" s="9" t="s">
        <v>14</v>
      </c>
      <c r="L8" s="9" t="s">
        <v>14</v>
      </c>
      <c r="M8" s="9" t="s">
        <v>14</v>
      </c>
      <c r="N8" s="9" t="s">
        <v>14</v>
      </c>
      <c r="O8" s="11"/>
      <c r="P8" s="9"/>
    </row>
    <row r="9" spans="1:16" ht="15.75">
      <c r="A9" s="12" t="s">
        <v>17</v>
      </c>
      <c r="B9" s="14" t="s">
        <v>18</v>
      </c>
      <c r="C9" s="9" t="s">
        <v>14</v>
      </c>
      <c r="D9" s="9" t="s">
        <v>14</v>
      </c>
      <c r="E9" s="10">
        <f>50358.28/1000</f>
        <v>50.358280000000001</v>
      </c>
      <c r="F9" s="10">
        <f>62957.25/1000</f>
        <v>62.957250000000002</v>
      </c>
      <c r="G9" s="9" t="s">
        <v>14</v>
      </c>
      <c r="H9" s="9" t="s">
        <v>14</v>
      </c>
      <c r="I9" s="9" t="s">
        <v>14</v>
      </c>
      <c r="J9" s="9" t="s">
        <v>14</v>
      </c>
      <c r="K9" s="9" t="s">
        <v>14</v>
      </c>
      <c r="L9" s="9" t="s">
        <v>14</v>
      </c>
      <c r="M9" s="9" t="s">
        <v>14</v>
      </c>
      <c r="N9" s="9" t="s">
        <v>14</v>
      </c>
      <c r="O9" s="11"/>
      <c r="P9" s="9"/>
    </row>
    <row r="10" spans="1:16" ht="15.75">
      <c r="A10" s="12">
        <v>2</v>
      </c>
      <c r="B10" s="15" t="s">
        <v>19</v>
      </c>
      <c r="C10" s="9">
        <f>[2]Свод!$D$7</f>
        <v>7902</v>
      </c>
      <c r="D10" s="9">
        <f>[2]Свод!$E$7</f>
        <v>7949.7100000000009</v>
      </c>
      <c r="E10" s="9">
        <v>16079</v>
      </c>
      <c r="F10" s="9">
        <f>16192.9</f>
        <v>16192.9</v>
      </c>
      <c r="G10" s="9" t="s">
        <v>20</v>
      </c>
      <c r="H10" s="9" t="s">
        <v>20</v>
      </c>
      <c r="I10" s="9" t="s">
        <v>14</v>
      </c>
      <c r="J10" s="9" t="s">
        <v>14</v>
      </c>
      <c r="K10" s="10">
        <v>8.16</v>
      </c>
      <c r="L10" s="10">
        <v>17.13</v>
      </c>
      <c r="M10" s="9" t="s">
        <v>14</v>
      </c>
      <c r="N10" s="9" t="s">
        <v>14</v>
      </c>
      <c r="O10" s="11">
        <f>E10+K10</f>
        <v>16087.16</v>
      </c>
      <c r="P10" s="11">
        <f>F10+L10</f>
        <v>16210.029999999999</v>
      </c>
    </row>
    <row r="11" spans="1:16" ht="15.75">
      <c r="A11" s="12">
        <f>A10+1</f>
        <v>3</v>
      </c>
      <c r="B11" s="15" t="s">
        <v>21</v>
      </c>
      <c r="C11" s="9">
        <f>[2]Свод!$D$8</f>
        <v>805.29999999999836</v>
      </c>
      <c r="D11" s="9">
        <f>[2]Свод!$E$8</f>
        <v>900.39999999999839</v>
      </c>
      <c r="E11" s="9">
        <v>92</v>
      </c>
      <c r="F11" s="9">
        <v>107.27</v>
      </c>
      <c r="G11" s="9" t="s">
        <v>20</v>
      </c>
      <c r="H11" s="9" t="s">
        <v>20</v>
      </c>
      <c r="I11" s="9" t="s">
        <v>14</v>
      </c>
      <c r="J11" s="9" t="s">
        <v>14</v>
      </c>
      <c r="K11" s="10">
        <v>0</v>
      </c>
      <c r="L11" s="10">
        <v>0</v>
      </c>
      <c r="M11" s="9" t="s">
        <v>14</v>
      </c>
      <c r="N11" s="9" t="s">
        <v>14</v>
      </c>
      <c r="O11" s="11">
        <f t="shared" ref="O11:O19" si="0">E11+K11</f>
        <v>92</v>
      </c>
      <c r="P11" s="11">
        <f>F11+L11</f>
        <v>107.27</v>
      </c>
    </row>
    <row r="12" spans="1:16" ht="18" customHeight="1">
      <c r="A12" s="12">
        <f t="shared" ref="A12:A26" si="1">A11+1</f>
        <v>4</v>
      </c>
      <c r="B12" s="15" t="s">
        <v>22</v>
      </c>
      <c r="C12" s="9">
        <f>[2]Свод!$D$9</f>
        <v>25904.399999999987</v>
      </c>
      <c r="D12" s="9">
        <f>[2]Свод!$E$9</f>
        <v>28754.099999999988</v>
      </c>
      <c r="E12" s="9">
        <v>27602</v>
      </c>
      <c r="F12" s="9">
        <v>29701.86</v>
      </c>
      <c r="G12" s="9" t="s">
        <v>20</v>
      </c>
      <c r="H12" s="9" t="s">
        <v>20</v>
      </c>
      <c r="I12" s="9" t="s">
        <v>14</v>
      </c>
      <c r="J12" s="9" t="s">
        <v>14</v>
      </c>
      <c r="K12" s="10">
        <v>21.65</v>
      </c>
      <c r="L12" s="10">
        <v>16.45</v>
      </c>
      <c r="M12" s="9" t="s">
        <v>14</v>
      </c>
      <c r="N12" s="9" t="s">
        <v>14</v>
      </c>
      <c r="O12" s="11">
        <f t="shared" si="0"/>
        <v>27623.65</v>
      </c>
      <c r="P12" s="11">
        <f>F12+L12</f>
        <v>29718.31</v>
      </c>
    </row>
    <row r="13" spans="1:16" ht="31.5">
      <c r="A13" s="12">
        <f t="shared" si="1"/>
        <v>5</v>
      </c>
      <c r="B13" s="15" t="s">
        <v>23</v>
      </c>
      <c r="C13" s="9">
        <f>[2]Свод!$D$10</f>
        <v>12780.999999999998</v>
      </c>
      <c r="D13" s="9">
        <f>[2]Свод!$E$10</f>
        <v>11911.3</v>
      </c>
      <c r="E13" s="9">
        <v>7210</v>
      </c>
      <c r="F13" s="9">
        <v>7002.63</v>
      </c>
      <c r="G13" s="9" t="s">
        <v>20</v>
      </c>
      <c r="H13" s="9" t="s">
        <v>20</v>
      </c>
      <c r="I13" s="9" t="s">
        <v>14</v>
      </c>
      <c r="J13" s="9" t="s">
        <v>14</v>
      </c>
      <c r="K13" s="10">
        <v>1.2</v>
      </c>
      <c r="L13" s="10">
        <v>0</v>
      </c>
      <c r="M13" s="9" t="s">
        <v>14</v>
      </c>
      <c r="N13" s="9" t="s">
        <v>14</v>
      </c>
      <c r="O13" s="11">
        <f>E13+K13</f>
        <v>7211.2</v>
      </c>
      <c r="P13" s="11">
        <f>F13+L13</f>
        <v>7002.63</v>
      </c>
    </row>
    <row r="14" spans="1:16" ht="15.75">
      <c r="A14" s="12">
        <f t="shared" si="1"/>
        <v>6</v>
      </c>
      <c r="B14" s="15" t="s">
        <v>24</v>
      </c>
      <c r="C14" s="9">
        <f>[2]Свод!$D$11</f>
        <v>30852.269999999982</v>
      </c>
      <c r="D14" s="10">
        <f>[2]Свод!$E$11</f>
        <v>33016.449999999983</v>
      </c>
      <c r="E14" s="9">
        <v>48647</v>
      </c>
      <c r="F14" s="9">
        <v>49462.85</v>
      </c>
      <c r="G14" s="9" t="s">
        <v>25</v>
      </c>
      <c r="H14" s="9" t="s">
        <v>25</v>
      </c>
      <c r="I14" s="9" t="s">
        <v>14</v>
      </c>
      <c r="J14" s="9" t="s">
        <v>14</v>
      </c>
      <c r="K14" s="10">
        <v>139.13</v>
      </c>
      <c r="L14" s="10">
        <v>132.68</v>
      </c>
      <c r="M14" s="9" t="s">
        <v>14</v>
      </c>
      <c r="N14" s="9" t="s">
        <v>14</v>
      </c>
      <c r="O14" s="11">
        <f>E14+K14</f>
        <v>48786.13</v>
      </c>
      <c r="P14" s="11">
        <f>F14+L14</f>
        <v>49595.53</v>
      </c>
    </row>
    <row r="15" spans="1:16" ht="15.75">
      <c r="A15" s="12">
        <f t="shared" si="1"/>
        <v>7</v>
      </c>
      <c r="B15" s="15" t="s">
        <v>26</v>
      </c>
      <c r="C15" s="9">
        <f>[2]Свод!$D$19</f>
        <v>0</v>
      </c>
      <c r="D15" s="9">
        <f>[2]Свод!$E$19</f>
        <v>0</v>
      </c>
      <c r="E15" s="9">
        <v>444</v>
      </c>
      <c r="F15" s="9">
        <v>444</v>
      </c>
      <c r="G15" s="9" t="s">
        <v>20</v>
      </c>
      <c r="H15" s="9" t="s">
        <v>20</v>
      </c>
      <c r="I15" s="9" t="s">
        <v>14</v>
      </c>
      <c r="J15" s="9" t="s">
        <v>14</v>
      </c>
      <c r="K15" s="10" t="s">
        <v>20</v>
      </c>
      <c r="L15" s="10" t="s">
        <v>20</v>
      </c>
      <c r="M15" s="9" t="s">
        <v>14</v>
      </c>
      <c r="N15" s="9" t="s">
        <v>14</v>
      </c>
      <c r="O15" s="11">
        <f>E15</f>
        <v>444</v>
      </c>
      <c r="P15" s="11">
        <f>F15</f>
        <v>444</v>
      </c>
    </row>
    <row r="16" spans="1:16" ht="17.25" customHeight="1">
      <c r="A16" s="12">
        <f t="shared" si="1"/>
        <v>8</v>
      </c>
      <c r="B16" s="16" t="s">
        <v>27</v>
      </c>
      <c r="C16" s="9">
        <f>[2]Свод!$D$13</f>
        <v>2252</v>
      </c>
      <c r="D16" s="9">
        <f>[2]Свод!$E$13</f>
        <v>2252</v>
      </c>
      <c r="E16" s="9" t="s">
        <v>28</v>
      </c>
      <c r="F16" s="9" t="s">
        <v>28</v>
      </c>
      <c r="G16" s="9" t="s">
        <v>29</v>
      </c>
      <c r="H16" s="9" t="s">
        <v>25</v>
      </c>
      <c r="I16" s="9" t="s">
        <v>14</v>
      </c>
      <c r="J16" s="9" t="s">
        <v>14</v>
      </c>
      <c r="K16" s="10" t="s">
        <v>25</v>
      </c>
      <c r="L16" s="10" t="s">
        <v>25</v>
      </c>
      <c r="M16" s="9" t="s">
        <v>14</v>
      </c>
      <c r="N16" s="9" t="s">
        <v>14</v>
      </c>
      <c r="O16" s="11"/>
      <c r="P16" s="11"/>
    </row>
    <row r="17" spans="1:16" ht="15.75">
      <c r="A17" s="12">
        <f t="shared" si="1"/>
        <v>9</v>
      </c>
      <c r="B17" s="15" t="s">
        <v>30</v>
      </c>
      <c r="C17" s="9">
        <f>[2]Свод!$D$14</f>
        <v>60814.039999999986</v>
      </c>
      <c r="D17" s="9">
        <f>[2]Свод!$E$14</f>
        <v>63398.849999999991</v>
      </c>
      <c r="E17" s="9">
        <v>50283</v>
      </c>
      <c r="F17" s="9">
        <v>51226.81</v>
      </c>
      <c r="G17" s="9" t="s">
        <v>25</v>
      </c>
      <c r="H17" s="9" t="s">
        <v>25</v>
      </c>
      <c r="I17" s="9" t="s">
        <v>14</v>
      </c>
      <c r="J17" s="9" t="s">
        <v>14</v>
      </c>
      <c r="K17" s="10">
        <v>0</v>
      </c>
      <c r="L17" s="10">
        <v>1.85</v>
      </c>
      <c r="M17" s="9" t="s">
        <v>14</v>
      </c>
      <c r="N17" s="9" t="s">
        <v>14</v>
      </c>
      <c r="O17" s="11">
        <f>E17+K17</f>
        <v>50283</v>
      </c>
      <c r="P17" s="11">
        <f>F17+L17</f>
        <v>51228.659999999996</v>
      </c>
    </row>
    <row r="18" spans="1:16" ht="15.75">
      <c r="A18" s="12">
        <f t="shared" si="1"/>
        <v>10</v>
      </c>
      <c r="B18" s="15" t="s">
        <v>32</v>
      </c>
      <c r="C18" s="9">
        <f>[2]Свод!$D$15</f>
        <v>18529.73</v>
      </c>
      <c r="D18" s="10">
        <f>[2]Свод!$E$15</f>
        <v>19000.03</v>
      </c>
      <c r="E18" s="9">
        <v>9034</v>
      </c>
      <c r="F18" s="9">
        <v>9064.75</v>
      </c>
      <c r="G18" s="9" t="str">
        <f>'[3]01.01.2016'!H19</f>
        <v>-</v>
      </c>
      <c r="H18" s="9" t="s">
        <v>20</v>
      </c>
      <c r="I18" s="9" t="s">
        <v>14</v>
      </c>
      <c r="J18" s="9" t="s">
        <v>14</v>
      </c>
      <c r="K18" s="10">
        <v>0</v>
      </c>
      <c r="L18" s="10">
        <v>0</v>
      </c>
      <c r="M18" s="9" t="s">
        <v>14</v>
      </c>
      <c r="N18" s="9" t="s">
        <v>14</v>
      </c>
      <c r="O18" s="11">
        <f t="shared" si="0"/>
        <v>9034</v>
      </c>
      <c r="P18" s="11">
        <f>F18+L18</f>
        <v>9064.75</v>
      </c>
    </row>
    <row r="19" spans="1:16" ht="15.75">
      <c r="A19" s="12">
        <f t="shared" si="1"/>
        <v>11</v>
      </c>
      <c r="B19" s="15" t="s">
        <v>33</v>
      </c>
      <c r="C19" s="9">
        <f>[2]Свод!$D$16</f>
        <v>8184.8000000000011</v>
      </c>
      <c r="D19" s="9">
        <f>[2]Свод!$E$16</f>
        <v>8435.7000000000007</v>
      </c>
      <c r="E19" s="9">
        <v>5042</v>
      </c>
      <c r="F19" s="9">
        <v>5198.6000000000004</v>
      </c>
      <c r="G19" s="9" t="s">
        <v>25</v>
      </c>
      <c r="H19" s="9" t="s">
        <v>25</v>
      </c>
      <c r="I19" s="9" t="s">
        <v>14</v>
      </c>
      <c r="J19" s="9" t="s">
        <v>14</v>
      </c>
      <c r="K19" s="10">
        <v>0</v>
      </c>
      <c r="L19" s="10">
        <v>0</v>
      </c>
      <c r="M19" s="9" t="s">
        <v>14</v>
      </c>
      <c r="N19" s="9" t="s">
        <v>14</v>
      </c>
      <c r="O19" s="11">
        <f t="shared" si="0"/>
        <v>5042</v>
      </c>
      <c r="P19" s="11">
        <f>F19+L19</f>
        <v>5198.6000000000004</v>
      </c>
    </row>
    <row r="20" spans="1:16" ht="15.75">
      <c r="A20" s="12">
        <f t="shared" si="1"/>
        <v>12</v>
      </c>
      <c r="B20" s="15" t="s">
        <v>34</v>
      </c>
      <c r="C20" s="9">
        <f>[2]Свод!$D$12</f>
        <v>3977.66</v>
      </c>
      <c r="D20" s="9">
        <f>[2]Свод!$E$12</f>
        <v>4042.56</v>
      </c>
      <c r="E20" s="9">
        <v>1255</v>
      </c>
      <c r="F20" s="9">
        <v>655.24</v>
      </c>
      <c r="G20" s="9" t="s">
        <v>25</v>
      </c>
      <c r="H20" s="9" t="s">
        <v>25</v>
      </c>
      <c r="I20" s="9" t="s">
        <v>14</v>
      </c>
      <c r="J20" s="9" t="s">
        <v>14</v>
      </c>
      <c r="K20" s="10">
        <v>0</v>
      </c>
      <c r="L20" s="10">
        <v>0</v>
      </c>
      <c r="M20" s="9" t="s">
        <v>14</v>
      </c>
      <c r="N20" s="9" t="s">
        <v>14</v>
      </c>
      <c r="O20" s="11"/>
      <c r="P20" s="11">
        <f>F20</f>
        <v>655.24</v>
      </c>
    </row>
    <row r="21" spans="1:16" ht="15.75">
      <c r="A21" s="12">
        <f t="shared" si="1"/>
        <v>13</v>
      </c>
      <c r="B21" s="15" t="s">
        <v>35</v>
      </c>
      <c r="C21" s="9">
        <f>[2]Свод!$D$17</f>
        <v>7984.4800000000014</v>
      </c>
      <c r="D21" s="9">
        <f>[2]Свод!$E$17</f>
        <v>8361.0600000000013</v>
      </c>
      <c r="E21" s="9">
        <v>2684</v>
      </c>
      <c r="F21" s="9">
        <v>3007.35</v>
      </c>
      <c r="G21" s="9" t="s">
        <v>20</v>
      </c>
      <c r="H21" s="9" t="s">
        <v>20</v>
      </c>
      <c r="I21" s="9" t="s">
        <v>14</v>
      </c>
      <c r="J21" s="9" t="s">
        <v>14</v>
      </c>
      <c r="K21" s="10">
        <v>0</v>
      </c>
      <c r="L21" s="10">
        <v>0</v>
      </c>
      <c r="M21" s="9" t="s">
        <v>14</v>
      </c>
      <c r="N21" s="9" t="s">
        <v>14</v>
      </c>
      <c r="O21" s="11"/>
      <c r="P21" s="11">
        <f>F21</f>
        <v>3007.35</v>
      </c>
    </row>
    <row r="22" spans="1:16" ht="15.75">
      <c r="A22" s="12">
        <f t="shared" si="1"/>
        <v>14</v>
      </c>
      <c r="B22" s="17" t="s">
        <v>36</v>
      </c>
      <c r="C22" s="18">
        <f>'[4]01.01.2018'!$D$23</f>
        <v>38062.04</v>
      </c>
      <c r="D22" s="18">
        <f>C22</f>
        <v>38062.04</v>
      </c>
      <c r="E22" s="18">
        <v>188372</v>
      </c>
      <c r="F22" s="18">
        <v>188372</v>
      </c>
      <c r="G22" s="18">
        <f>'[4]01.01.2018'!$H$23</f>
        <v>3575.81</v>
      </c>
      <c r="H22" s="18">
        <f>G22</f>
        <v>3575.81</v>
      </c>
      <c r="I22" s="18" t="s">
        <v>14</v>
      </c>
      <c r="J22" s="18" t="s">
        <v>14</v>
      </c>
      <c r="K22" s="19">
        <v>0</v>
      </c>
      <c r="L22" s="19">
        <v>0</v>
      </c>
      <c r="M22" s="18" t="s">
        <v>14</v>
      </c>
      <c r="N22" s="18" t="s">
        <v>14</v>
      </c>
      <c r="O22" s="11">
        <f>E22+G22+K22</f>
        <v>191947.81</v>
      </c>
      <c r="P22" s="11">
        <f>F22+H22+L22</f>
        <v>191947.81</v>
      </c>
    </row>
    <row r="23" spans="1:16" ht="15.75">
      <c r="A23" s="12">
        <f t="shared" si="1"/>
        <v>15</v>
      </c>
      <c r="B23" s="17" t="s">
        <v>37</v>
      </c>
      <c r="C23" s="18">
        <f>'[4]01.01.2018'!$D$24</f>
        <v>18048.2</v>
      </c>
      <c r="D23" s="18">
        <f>C23</f>
        <v>18048.2</v>
      </c>
      <c r="E23" s="18">
        <f>'[5] форма 4 РСО Д  '!$E$71</f>
        <v>38328</v>
      </c>
      <c r="F23" s="18">
        <f>'[5] форма 4 РСО Д  '!$E$71</f>
        <v>38328</v>
      </c>
      <c r="G23" s="18">
        <f>'[4]01.01.2018'!$H$24</f>
        <v>909.11</v>
      </c>
      <c r="H23" s="18">
        <f>G23</f>
        <v>909.11</v>
      </c>
      <c r="I23" s="18" t="s">
        <v>14</v>
      </c>
      <c r="J23" s="18" t="s">
        <v>14</v>
      </c>
      <c r="K23" s="19">
        <v>0</v>
      </c>
      <c r="L23" s="19">
        <v>0</v>
      </c>
      <c r="M23" s="18" t="s">
        <v>14</v>
      </c>
      <c r="N23" s="18" t="s">
        <v>14</v>
      </c>
      <c r="O23" s="11">
        <f>E23+G23+K23</f>
        <v>39237.11</v>
      </c>
      <c r="P23" s="11">
        <f>F23+H23+L23</f>
        <v>39237.11</v>
      </c>
    </row>
    <row r="24" spans="1:16" ht="15.75">
      <c r="A24" s="12">
        <f t="shared" si="1"/>
        <v>16</v>
      </c>
      <c r="B24" s="17" t="s">
        <v>38</v>
      </c>
      <c r="C24" s="18">
        <f>'[4]01.01.2018'!$D$25</f>
        <v>4156.6099999999997</v>
      </c>
      <c r="D24" s="19">
        <f>C24</f>
        <v>4156.6099999999997</v>
      </c>
      <c r="E24" s="18" t="str">
        <f>'[3]01.01.2016'!F24</f>
        <v>-</v>
      </c>
      <c r="F24" s="18" t="s">
        <v>20</v>
      </c>
      <c r="G24" s="18" t="str">
        <f>'[3]01.01.2016'!H24</f>
        <v>-</v>
      </c>
      <c r="H24" s="18" t="s">
        <v>20</v>
      </c>
      <c r="I24" s="18" t="s">
        <v>14</v>
      </c>
      <c r="J24" s="18" t="s">
        <v>14</v>
      </c>
      <c r="K24" s="18" t="str">
        <f>'[3]01.01.2016'!L24</f>
        <v>-</v>
      </c>
      <c r="L24" s="18" t="s">
        <v>20</v>
      </c>
      <c r="M24" s="18" t="s">
        <v>20</v>
      </c>
      <c r="N24" s="18" t="s">
        <v>20</v>
      </c>
      <c r="O24" s="11"/>
      <c r="P24" s="6"/>
    </row>
    <row r="25" spans="1:16" ht="15.75">
      <c r="A25" s="12">
        <f t="shared" si="1"/>
        <v>17</v>
      </c>
      <c r="B25" s="17" t="s">
        <v>31</v>
      </c>
      <c r="C25" s="18">
        <f>[2]Свод!$D$25</f>
        <v>20182.280000000002</v>
      </c>
      <c r="D25" s="19">
        <f>[2]Свод!$G$25</f>
        <v>20182.280000000002</v>
      </c>
      <c r="E25" s="18">
        <v>46797</v>
      </c>
      <c r="F25" s="18">
        <v>46797</v>
      </c>
      <c r="G25" s="18" t="str">
        <f>'[3]01.01.2016'!H18</f>
        <v>-</v>
      </c>
      <c r="H25" s="18" t="s">
        <v>20</v>
      </c>
      <c r="I25" s="18" t="s">
        <v>14</v>
      </c>
      <c r="J25" s="18" t="s">
        <v>14</v>
      </c>
      <c r="K25" s="19">
        <v>36.72</v>
      </c>
      <c r="L25" s="19">
        <v>36.72</v>
      </c>
      <c r="M25" s="18" t="s">
        <v>14</v>
      </c>
      <c r="N25" s="18" t="s">
        <v>14</v>
      </c>
      <c r="O25" s="11">
        <f>E25+K25</f>
        <v>46833.72</v>
      </c>
      <c r="P25" s="11">
        <f>F25+L25</f>
        <v>46833.72</v>
      </c>
    </row>
    <row r="26" spans="1:16" ht="15.75">
      <c r="A26" s="12">
        <f t="shared" si="1"/>
        <v>18</v>
      </c>
      <c r="B26" s="20" t="s">
        <v>39</v>
      </c>
      <c r="C26" s="21">
        <f>SUM(C10:C25)</f>
        <v>260436.80999999997</v>
      </c>
      <c r="D26" s="21">
        <f>SUM(D10:D25)</f>
        <v>268471.28999999998</v>
      </c>
      <c r="E26" s="21">
        <f>E7+E10+E11+E12+E13+E14+E15+E17+E25+E18+E19+E20+E22+E23+E21</f>
        <v>444849.79955</v>
      </c>
      <c r="F26" s="21">
        <f>F7+F10+F11+F12+F13+F14+F15+F17+F25+F18+F19+F20+F22+F23+F21</f>
        <v>448310.90107999998</v>
      </c>
      <c r="G26" s="21">
        <f>SUM(G7:G24)</f>
        <v>4484.92</v>
      </c>
      <c r="H26" s="21">
        <f>SUM(H7:H24)</f>
        <v>4484.92</v>
      </c>
      <c r="I26" s="21">
        <f>SUM(I7)</f>
        <v>22118.6</v>
      </c>
      <c r="J26" s="21">
        <f>SUM(J7)</f>
        <v>24098.31</v>
      </c>
      <c r="K26" s="21">
        <f>SUM(K10:K24)</f>
        <v>170.14</v>
      </c>
      <c r="L26" s="21">
        <f>SUM(L10:L24)</f>
        <v>168.10999999999999</v>
      </c>
      <c r="M26" s="21">
        <f>SUM(M7:M24)</f>
        <v>2685.86</v>
      </c>
      <c r="N26" s="21">
        <f>SUM(N7:N24)</f>
        <v>2685.86</v>
      </c>
      <c r="O26" s="11">
        <f>E26+G26+I26+K26+M26</f>
        <v>474309.31954999996</v>
      </c>
      <c r="P26" s="11">
        <f>F26+H26+J26+L26+N26</f>
        <v>479748.10107999993</v>
      </c>
    </row>
    <row r="27" spans="1:16" ht="15.7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>
        <f>SUM(O7:O23)</f>
        <v>423573.31955000001</v>
      </c>
      <c r="P27" s="25">
        <f>SUM(P7:P23)</f>
        <v>432951.10107999999</v>
      </c>
    </row>
    <row r="28" spans="1:16" ht="15.75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>
        <f>80.1+352.52+0.59+7.9+36.72+159.64+78.09</f>
        <v>715.56</v>
      </c>
    </row>
    <row r="29" spans="1:16" ht="15.75">
      <c r="A29" s="22"/>
      <c r="B29" s="23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6" ht="15.75">
      <c r="A30" s="22"/>
      <c r="B30" t="s">
        <v>48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6" s="4" customFormat="1" ht="15.75">
      <c r="A31" s="26"/>
      <c r="B31" t="s">
        <v>49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6" s="4" customFormat="1" ht="15.75">
      <c r="A32" s="26"/>
      <c r="B32" s="27" t="s">
        <v>41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s="4" customFormat="1" ht="15.75">
      <c r="A33" s="26"/>
      <c r="B33" t="s">
        <v>42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4" customFormat="1" ht="75">
      <c r="A34" s="26"/>
      <c r="B34" s="28" t="s">
        <v>43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s="4" customFormat="1" ht="15.75">
      <c r="A35" s="26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s="29" customFormat="1">
      <c r="B36" s="30"/>
      <c r="C36" s="31"/>
      <c r="D36" s="31"/>
      <c r="E36" s="31"/>
      <c r="F36" s="31">
        <f>SUM(F10:F25)</f>
        <v>445561.26</v>
      </c>
      <c r="G36" s="32"/>
      <c r="L36" s="33"/>
    </row>
    <row r="37" spans="1:14">
      <c r="B37" s="34" t="s">
        <v>44</v>
      </c>
      <c r="D37" s="25"/>
      <c r="F37" s="25"/>
    </row>
    <row r="38" spans="1:14">
      <c r="B38" s="35" t="s">
        <v>45</v>
      </c>
      <c r="F38" s="25"/>
    </row>
    <row r="39" spans="1:14">
      <c r="B39" s="36" t="s">
        <v>46</v>
      </c>
    </row>
    <row r="41" spans="1:14">
      <c r="F41" s="25"/>
    </row>
  </sheetData>
  <mergeCells count="14">
    <mergeCell ref="A1:N1"/>
    <mergeCell ref="A3:A5"/>
    <mergeCell ref="B3:B5"/>
    <mergeCell ref="C3:D4"/>
    <mergeCell ref="E3:F4"/>
    <mergeCell ref="G3:H4"/>
    <mergeCell ref="I3:L3"/>
    <mergeCell ref="M3:N3"/>
    <mergeCell ref="O3:P3"/>
    <mergeCell ref="I4:J4"/>
    <mergeCell ref="K4:L4"/>
    <mergeCell ref="M4:N4"/>
    <mergeCell ref="O4:O5"/>
    <mergeCell ref="P4:P5"/>
  </mergeCells>
  <hyperlinks>
    <hyperlink ref="B34" r:id="rId1"/>
  </hyperlinks>
  <pageMargins left="0.47244094488188981" right="0" top="0" bottom="0" header="0.31496062992125984" footer="0.31496062992125984"/>
  <pageSetup paperSize="9" scale="7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Normal="100" zoomScaleSheetLayoutView="100" workbookViewId="0">
      <selection activeCell="C28" sqref="C28"/>
    </sheetView>
  </sheetViews>
  <sheetFormatPr defaultRowHeight="1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4" width="13.5703125" customWidth="1"/>
    <col min="15" max="15" width="14.85546875" customWidth="1"/>
    <col min="16" max="16" width="15" customWidth="1"/>
  </cols>
  <sheetData>
    <row r="1" spans="1:16" ht="30.7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6">
      <c r="N2" s="1" t="s">
        <v>1</v>
      </c>
    </row>
    <row r="3" spans="1:16" ht="51" customHeight="1">
      <c r="A3" s="51" t="s">
        <v>2</v>
      </c>
      <c r="B3" s="51" t="s">
        <v>3</v>
      </c>
      <c r="C3" s="57" t="s">
        <v>4</v>
      </c>
      <c r="D3" s="58"/>
      <c r="E3" s="57" t="s">
        <v>5</v>
      </c>
      <c r="F3" s="58"/>
      <c r="G3" s="57" t="s">
        <v>6</v>
      </c>
      <c r="H3" s="58"/>
      <c r="I3" s="49" t="s">
        <v>7</v>
      </c>
      <c r="J3" s="61"/>
      <c r="K3" s="61"/>
      <c r="L3" s="50"/>
      <c r="M3" s="51" t="s">
        <v>8</v>
      </c>
      <c r="N3" s="51"/>
      <c r="O3" s="47" t="s">
        <v>9</v>
      </c>
      <c r="P3" s="48"/>
    </row>
    <row r="4" spans="1:16" ht="62.25" customHeight="1">
      <c r="A4" s="51"/>
      <c r="B4" s="51"/>
      <c r="C4" s="59"/>
      <c r="D4" s="60"/>
      <c r="E4" s="59"/>
      <c r="F4" s="60"/>
      <c r="G4" s="59"/>
      <c r="H4" s="60"/>
      <c r="I4" s="49" t="s">
        <v>10</v>
      </c>
      <c r="J4" s="50"/>
      <c r="K4" s="49" t="s">
        <v>11</v>
      </c>
      <c r="L4" s="50"/>
      <c r="M4" s="51" t="s">
        <v>10</v>
      </c>
      <c r="N4" s="51"/>
      <c r="O4" s="52" t="s">
        <v>12</v>
      </c>
      <c r="P4" s="53">
        <f>D5</f>
        <v>43525</v>
      </c>
    </row>
    <row r="5" spans="1:16" s="4" customFormat="1" ht="15" customHeight="1">
      <c r="A5" s="51"/>
      <c r="B5" s="51"/>
      <c r="C5" s="37" t="s">
        <v>47</v>
      </c>
      <c r="D5" s="3">
        <v>43525</v>
      </c>
      <c r="E5" s="39" t="str">
        <f>C5</f>
        <v xml:space="preserve"> 01.01.2019</v>
      </c>
      <c r="F5" s="3">
        <f>D5</f>
        <v>43525</v>
      </c>
      <c r="G5" s="39" t="str">
        <f>C5</f>
        <v xml:space="preserve"> 01.01.2019</v>
      </c>
      <c r="H5" s="3">
        <f>D5</f>
        <v>43525</v>
      </c>
      <c r="I5" s="3" t="str">
        <f>C5</f>
        <v xml:space="preserve"> 01.01.2019</v>
      </c>
      <c r="J5" s="3">
        <f>D5</f>
        <v>43525</v>
      </c>
      <c r="K5" s="3" t="str">
        <f>C5</f>
        <v xml:space="preserve"> 01.01.2019</v>
      </c>
      <c r="L5" s="3">
        <f>D5</f>
        <v>43525</v>
      </c>
      <c r="M5" s="39" t="str">
        <f>C5</f>
        <v xml:space="preserve"> 01.01.2019</v>
      </c>
      <c r="N5" s="3">
        <f>D5</f>
        <v>43525</v>
      </c>
      <c r="O5" s="52"/>
      <c r="P5" s="54"/>
    </row>
    <row r="6" spans="1:16" ht="15.75" customHeight="1">
      <c r="A6" s="37">
        <v>1</v>
      </c>
      <c r="B6" s="37">
        <v>2</v>
      </c>
      <c r="C6" s="37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5">
        <v>9</v>
      </c>
      <c r="J6" s="5">
        <v>10</v>
      </c>
      <c r="K6" s="5">
        <v>11</v>
      </c>
      <c r="L6" s="39">
        <v>12</v>
      </c>
      <c r="M6" s="39">
        <v>13</v>
      </c>
      <c r="N6" s="39">
        <v>14</v>
      </c>
      <c r="O6" s="38">
        <v>15</v>
      </c>
      <c r="P6" s="38">
        <v>16</v>
      </c>
    </row>
    <row r="7" spans="1:16" ht="15.75">
      <c r="A7" s="7">
        <v>1</v>
      </c>
      <c r="B7" s="8" t="s">
        <v>13</v>
      </c>
      <c r="C7" s="9" t="s">
        <v>14</v>
      </c>
      <c r="D7" s="9" t="s">
        <v>14</v>
      </c>
      <c r="E7" s="9">
        <f>E8+E9</f>
        <v>2980.7995499999997</v>
      </c>
      <c r="F7" s="9">
        <f>F8+F9</f>
        <v>3584.1787200000003</v>
      </c>
      <c r="G7" s="9" t="s">
        <v>14</v>
      </c>
      <c r="H7" s="9" t="s">
        <v>14</v>
      </c>
      <c r="I7" s="10">
        <v>22118.6</v>
      </c>
      <c r="J7" s="10">
        <v>22185.33</v>
      </c>
      <c r="K7" s="9" t="s">
        <v>14</v>
      </c>
      <c r="L7" s="9" t="s">
        <v>14</v>
      </c>
      <c r="M7" s="10">
        <v>2685.86</v>
      </c>
      <c r="N7" s="10">
        <f>'[1]01.05.2018'!N7</f>
        <v>2685.86</v>
      </c>
      <c r="O7" s="11">
        <f>E7+I7+M7</f>
        <v>27785.259549999999</v>
      </c>
      <c r="P7" s="11">
        <f>F7+J7+N7</f>
        <v>28455.368720000002</v>
      </c>
    </row>
    <row r="8" spans="1:16" ht="17.25" customHeight="1">
      <c r="A8" s="12" t="s">
        <v>15</v>
      </c>
      <c r="B8" s="13" t="s">
        <v>16</v>
      </c>
      <c r="C8" s="9" t="s">
        <v>14</v>
      </c>
      <c r="D8" s="9" t="s">
        <v>14</v>
      </c>
      <c r="E8" s="10">
        <f>2930441.27/1000</f>
        <v>2930.4412699999998</v>
      </c>
      <c r="F8" s="10">
        <f>3538113.56/1000</f>
        <v>3538.1135600000002</v>
      </c>
      <c r="G8" s="9" t="s">
        <v>14</v>
      </c>
      <c r="H8" s="9" t="s">
        <v>14</v>
      </c>
      <c r="I8" s="9" t="s">
        <v>14</v>
      </c>
      <c r="J8" s="9" t="s">
        <v>14</v>
      </c>
      <c r="K8" s="9" t="s">
        <v>14</v>
      </c>
      <c r="L8" s="9" t="s">
        <v>14</v>
      </c>
      <c r="M8" s="9" t="s">
        <v>14</v>
      </c>
      <c r="N8" s="9" t="s">
        <v>14</v>
      </c>
      <c r="O8" s="11"/>
      <c r="P8" s="9"/>
    </row>
    <row r="9" spans="1:16" ht="15.75">
      <c r="A9" s="12" t="s">
        <v>17</v>
      </c>
      <c r="B9" s="14" t="s">
        <v>18</v>
      </c>
      <c r="C9" s="9" t="s">
        <v>14</v>
      </c>
      <c r="D9" s="9" t="s">
        <v>14</v>
      </c>
      <c r="E9" s="10">
        <f>50358.28/1000</f>
        <v>50.358280000000001</v>
      </c>
      <c r="F9" s="10">
        <f>46065.16/1000</f>
        <v>46.065160000000006</v>
      </c>
      <c r="G9" s="9" t="s">
        <v>14</v>
      </c>
      <c r="H9" s="9" t="s">
        <v>14</v>
      </c>
      <c r="I9" s="9" t="s">
        <v>14</v>
      </c>
      <c r="J9" s="9" t="s">
        <v>14</v>
      </c>
      <c r="K9" s="9" t="s">
        <v>14</v>
      </c>
      <c r="L9" s="9" t="s">
        <v>14</v>
      </c>
      <c r="M9" s="9" t="s">
        <v>14</v>
      </c>
      <c r="N9" s="9" t="s">
        <v>14</v>
      </c>
      <c r="O9" s="11"/>
      <c r="P9" s="9"/>
    </row>
    <row r="10" spans="1:16" ht="15.75">
      <c r="A10" s="12">
        <v>2</v>
      </c>
      <c r="B10" s="15" t="s">
        <v>19</v>
      </c>
      <c r="C10" s="9">
        <f>[2]Свод!$D$7</f>
        <v>7902</v>
      </c>
      <c r="D10" s="9">
        <f>[2]Свод!$F$7</f>
        <v>7528.07</v>
      </c>
      <c r="E10" s="9">
        <v>16079</v>
      </c>
      <c r="F10" s="9">
        <v>16127</v>
      </c>
      <c r="G10" s="9" t="s">
        <v>20</v>
      </c>
      <c r="H10" s="9" t="s">
        <v>20</v>
      </c>
      <c r="I10" s="9" t="s">
        <v>14</v>
      </c>
      <c r="J10" s="9" t="s">
        <v>14</v>
      </c>
      <c r="K10" s="10">
        <v>8.16</v>
      </c>
      <c r="L10" s="10">
        <v>25.75</v>
      </c>
      <c r="M10" s="9" t="s">
        <v>14</v>
      </c>
      <c r="N10" s="9" t="s">
        <v>14</v>
      </c>
      <c r="O10" s="11">
        <f>E10+K10</f>
        <v>16087.16</v>
      </c>
      <c r="P10" s="11">
        <f>F10+L10</f>
        <v>16152.75</v>
      </c>
    </row>
    <row r="11" spans="1:16" ht="15.75">
      <c r="A11" s="12">
        <f>A10+1</f>
        <v>3</v>
      </c>
      <c r="B11" s="15" t="s">
        <v>21</v>
      </c>
      <c r="C11" s="9">
        <f>[2]Свод!$D$8</f>
        <v>805.29999999999836</v>
      </c>
      <c r="D11" s="9">
        <f>[2]Свод!$F$8</f>
        <v>1153.4999999999984</v>
      </c>
      <c r="E11" s="9">
        <v>92</v>
      </c>
      <c r="F11" s="9">
        <v>114</v>
      </c>
      <c r="G11" s="9" t="s">
        <v>20</v>
      </c>
      <c r="H11" s="9" t="s">
        <v>20</v>
      </c>
      <c r="I11" s="9" t="s">
        <v>14</v>
      </c>
      <c r="J11" s="9" t="s">
        <v>14</v>
      </c>
      <c r="K11" s="10">
        <v>0</v>
      </c>
      <c r="L11" s="10">
        <v>0</v>
      </c>
      <c r="M11" s="9" t="s">
        <v>14</v>
      </c>
      <c r="N11" s="9" t="s">
        <v>14</v>
      </c>
      <c r="O11" s="11">
        <f t="shared" ref="O11:O19" si="0">E11+K11</f>
        <v>92</v>
      </c>
      <c r="P11" s="11">
        <f>F11+L11</f>
        <v>114</v>
      </c>
    </row>
    <row r="12" spans="1:16" ht="18" customHeight="1">
      <c r="A12" s="12">
        <f t="shared" ref="A12:A27" si="1">A11+1</f>
        <v>4</v>
      </c>
      <c r="B12" s="15" t="s">
        <v>22</v>
      </c>
      <c r="C12" s="9">
        <f>[2]Свод!$D$9</f>
        <v>25904.399999999987</v>
      </c>
      <c r="D12" s="9">
        <f>[2]Свод!$F$9</f>
        <v>29882.299999999988</v>
      </c>
      <c r="E12" s="9">
        <v>27602</v>
      </c>
      <c r="F12" s="9">
        <v>31089</v>
      </c>
      <c r="G12" s="9" t="s">
        <v>20</v>
      </c>
      <c r="H12" s="9" t="s">
        <v>20</v>
      </c>
      <c r="I12" s="9" t="s">
        <v>14</v>
      </c>
      <c r="J12" s="9" t="s">
        <v>14</v>
      </c>
      <c r="K12" s="10">
        <v>21.65</v>
      </c>
      <c r="L12" s="10">
        <v>17.89</v>
      </c>
      <c r="M12" s="9" t="s">
        <v>14</v>
      </c>
      <c r="N12" s="9" t="s">
        <v>14</v>
      </c>
      <c r="O12" s="11">
        <f t="shared" si="0"/>
        <v>27623.65</v>
      </c>
      <c r="P12" s="11">
        <f>F12+L12</f>
        <v>31106.89</v>
      </c>
    </row>
    <row r="13" spans="1:16" ht="31.5">
      <c r="A13" s="12">
        <f t="shared" si="1"/>
        <v>5</v>
      </c>
      <c r="B13" s="15" t="s">
        <v>23</v>
      </c>
      <c r="C13" s="9">
        <f>[2]Свод!$D$10</f>
        <v>12780.999999999998</v>
      </c>
      <c r="D13" s="9">
        <f>[2]Свод!$F$10</f>
        <v>13175.799999999997</v>
      </c>
      <c r="E13" s="9">
        <v>7210</v>
      </c>
      <c r="F13" s="9">
        <v>7173</v>
      </c>
      <c r="G13" s="9" t="s">
        <v>20</v>
      </c>
      <c r="H13" s="9" t="s">
        <v>20</v>
      </c>
      <c r="I13" s="9" t="s">
        <v>14</v>
      </c>
      <c r="J13" s="9" t="s">
        <v>14</v>
      </c>
      <c r="K13" s="10">
        <v>1.2</v>
      </c>
      <c r="L13" s="10">
        <v>0</v>
      </c>
      <c r="M13" s="9" t="s">
        <v>14</v>
      </c>
      <c r="N13" s="9" t="s">
        <v>14</v>
      </c>
      <c r="O13" s="11">
        <f>E13+K13</f>
        <v>7211.2</v>
      </c>
      <c r="P13" s="11">
        <f>F13+L13</f>
        <v>7173</v>
      </c>
    </row>
    <row r="14" spans="1:16" ht="15.75">
      <c r="A14" s="12">
        <f t="shared" si="1"/>
        <v>6</v>
      </c>
      <c r="B14" s="15" t="s">
        <v>24</v>
      </c>
      <c r="C14" s="9">
        <f>[2]Свод!$D$11</f>
        <v>30852.269999999982</v>
      </c>
      <c r="D14" s="9">
        <f>[2]Свод!$F$11</f>
        <v>32562.57999999998</v>
      </c>
      <c r="E14" s="9">
        <v>48647</v>
      </c>
      <c r="F14" s="9">
        <v>49549</v>
      </c>
      <c r="G14" s="9" t="s">
        <v>25</v>
      </c>
      <c r="H14" s="9" t="s">
        <v>25</v>
      </c>
      <c r="I14" s="9" t="s">
        <v>14</v>
      </c>
      <c r="J14" s="9" t="s">
        <v>14</v>
      </c>
      <c r="K14" s="10">
        <v>139.13</v>
      </c>
      <c r="L14" s="10">
        <v>141.63</v>
      </c>
      <c r="M14" s="9" t="s">
        <v>14</v>
      </c>
      <c r="N14" s="9" t="s">
        <v>14</v>
      </c>
      <c r="O14" s="11">
        <f>E14+K14</f>
        <v>48786.13</v>
      </c>
      <c r="P14" s="11">
        <f>F14+L14</f>
        <v>49690.63</v>
      </c>
    </row>
    <row r="15" spans="1:16" ht="15.75">
      <c r="A15" s="12">
        <f t="shared" si="1"/>
        <v>7</v>
      </c>
      <c r="B15" s="15" t="s">
        <v>26</v>
      </c>
      <c r="C15" s="9">
        <f>[2]Свод!$D$19</f>
        <v>0</v>
      </c>
      <c r="D15" s="9">
        <f>[2]Свод!$F$19</f>
        <v>0</v>
      </c>
      <c r="E15" s="9">
        <v>444</v>
      </c>
      <c r="F15" s="9">
        <v>444</v>
      </c>
      <c r="G15" s="9" t="s">
        <v>20</v>
      </c>
      <c r="H15" s="9" t="s">
        <v>20</v>
      </c>
      <c r="I15" s="9" t="s">
        <v>14</v>
      </c>
      <c r="J15" s="9" t="s">
        <v>14</v>
      </c>
      <c r="K15" s="10" t="s">
        <v>20</v>
      </c>
      <c r="L15" s="10" t="s">
        <v>20</v>
      </c>
      <c r="M15" s="9" t="s">
        <v>14</v>
      </c>
      <c r="N15" s="9" t="s">
        <v>14</v>
      </c>
      <c r="O15" s="11">
        <f>E15</f>
        <v>444</v>
      </c>
      <c r="P15" s="11">
        <f>F15</f>
        <v>444</v>
      </c>
    </row>
    <row r="16" spans="1:16" ht="17.25" customHeight="1">
      <c r="A16" s="12">
        <f t="shared" si="1"/>
        <v>8</v>
      </c>
      <c r="B16" s="16" t="s">
        <v>27</v>
      </c>
      <c r="C16" s="9">
        <f>[2]Свод!$D$13</f>
        <v>2252</v>
      </c>
      <c r="D16" s="9">
        <f>[2]Свод!$F$13</f>
        <v>2252</v>
      </c>
      <c r="E16" s="9" t="s">
        <v>28</v>
      </c>
      <c r="F16" s="9" t="s">
        <v>28</v>
      </c>
      <c r="G16" s="9" t="s">
        <v>29</v>
      </c>
      <c r="H16" s="9" t="s">
        <v>25</v>
      </c>
      <c r="I16" s="9" t="s">
        <v>14</v>
      </c>
      <c r="J16" s="9" t="s">
        <v>14</v>
      </c>
      <c r="K16" s="10" t="s">
        <v>25</v>
      </c>
      <c r="L16" s="10" t="s">
        <v>25</v>
      </c>
      <c r="M16" s="9" t="s">
        <v>14</v>
      </c>
      <c r="N16" s="9" t="s">
        <v>14</v>
      </c>
      <c r="O16" s="11"/>
      <c r="P16" s="11"/>
    </row>
    <row r="17" spans="1:16" ht="15.75">
      <c r="A17" s="12">
        <f t="shared" si="1"/>
        <v>9</v>
      </c>
      <c r="B17" s="15" t="s">
        <v>30</v>
      </c>
      <c r="C17" s="9">
        <f>[2]Свод!$D$14</f>
        <v>60814.039999999986</v>
      </c>
      <c r="D17" s="9">
        <f>[2]Свод!$F$14</f>
        <v>63326.759999999987</v>
      </c>
      <c r="E17" s="9">
        <v>50283</v>
      </c>
      <c r="F17" s="9">
        <v>50083</v>
      </c>
      <c r="G17" s="9" t="s">
        <v>25</v>
      </c>
      <c r="H17" s="9" t="s">
        <v>25</v>
      </c>
      <c r="I17" s="9" t="s">
        <v>14</v>
      </c>
      <c r="J17" s="9" t="s">
        <v>14</v>
      </c>
      <c r="K17" s="10">
        <v>0</v>
      </c>
      <c r="L17" s="10">
        <v>8.81</v>
      </c>
      <c r="M17" s="9" t="s">
        <v>14</v>
      </c>
      <c r="N17" s="9" t="s">
        <v>14</v>
      </c>
      <c r="O17" s="11">
        <f>E17+K17</f>
        <v>50283</v>
      </c>
      <c r="P17" s="11">
        <f>F17+L17</f>
        <v>50091.81</v>
      </c>
    </row>
    <row r="18" spans="1:16" ht="15.75">
      <c r="A18" s="12">
        <f t="shared" si="1"/>
        <v>10</v>
      </c>
      <c r="B18" s="15" t="s">
        <v>32</v>
      </c>
      <c r="C18" s="9">
        <f>[2]Свод!$D$15</f>
        <v>18529.73</v>
      </c>
      <c r="D18" s="9">
        <f>[2]Свод!$F$15</f>
        <v>19075.060000000001</v>
      </c>
      <c r="E18" s="9">
        <v>9034</v>
      </c>
      <c r="F18" s="9">
        <v>8967</v>
      </c>
      <c r="G18" s="9" t="str">
        <f>'[3]01.01.2016'!H19</f>
        <v>-</v>
      </c>
      <c r="H18" s="9" t="s">
        <v>20</v>
      </c>
      <c r="I18" s="9" t="s">
        <v>14</v>
      </c>
      <c r="J18" s="9" t="s">
        <v>14</v>
      </c>
      <c r="K18" s="10">
        <v>0</v>
      </c>
      <c r="L18" s="10">
        <v>0</v>
      </c>
      <c r="M18" s="9" t="s">
        <v>14</v>
      </c>
      <c r="N18" s="9" t="s">
        <v>14</v>
      </c>
      <c r="O18" s="11">
        <f t="shared" si="0"/>
        <v>9034</v>
      </c>
      <c r="P18" s="11">
        <f>F18+L18</f>
        <v>8967</v>
      </c>
    </row>
    <row r="19" spans="1:16" ht="15.75">
      <c r="A19" s="12">
        <f t="shared" si="1"/>
        <v>11</v>
      </c>
      <c r="B19" s="15" t="s">
        <v>33</v>
      </c>
      <c r="C19" s="9">
        <f>[2]Свод!$D$16</f>
        <v>8184.8000000000011</v>
      </c>
      <c r="D19" s="9">
        <f>[2]Свод!$F$16</f>
        <v>8429.2000000000007</v>
      </c>
      <c r="E19" s="9">
        <v>5042</v>
      </c>
      <c r="F19" s="9">
        <v>5215</v>
      </c>
      <c r="G19" s="9" t="s">
        <v>25</v>
      </c>
      <c r="H19" s="9" t="s">
        <v>25</v>
      </c>
      <c r="I19" s="9" t="s">
        <v>14</v>
      </c>
      <c r="J19" s="9" t="s">
        <v>14</v>
      </c>
      <c r="K19" s="10">
        <v>0</v>
      </c>
      <c r="L19" s="10">
        <v>0</v>
      </c>
      <c r="M19" s="9" t="s">
        <v>14</v>
      </c>
      <c r="N19" s="9" t="s">
        <v>14</v>
      </c>
      <c r="O19" s="11">
        <f t="shared" si="0"/>
        <v>5042</v>
      </c>
      <c r="P19" s="11">
        <f>F19+L19</f>
        <v>5215</v>
      </c>
    </row>
    <row r="20" spans="1:16" ht="15.75">
      <c r="A20" s="12">
        <f t="shared" si="1"/>
        <v>12</v>
      </c>
      <c r="B20" s="15" t="s">
        <v>34</v>
      </c>
      <c r="C20" s="9">
        <f>[2]Свод!$D$12</f>
        <v>3977.66</v>
      </c>
      <c r="D20" s="9">
        <f>[2]Свод!$F$12</f>
        <v>3999.76</v>
      </c>
      <c r="E20" s="9">
        <v>1255</v>
      </c>
      <c r="F20" s="9">
        <v>506</v>
      </c>
      <c r="G20" s="9" t="s">
        <v>25</v>
      </c>
      <c r="H20" s="9" t="s">
        <v>25</v>
      </c>
      <c r="I20" s="9" t="s">
        <v>14</v>
      </c>
      <c r="J20" s="9" t="s">
        <v>14</v>
      </c>
      <c r="K20" s="10">
        <v>0</v>
      </c>
      <c r="L20" s="10">
        <v>0</v>
      </c>
      <c r="M20" s="9" t="s">
        <v>14</v>
      </c>
      <c r="N20" s="9" t="s">
        <v>14</v>
      </c>
      <c r="O20" s="11"/>
      <c r="P20" s="11">
        <f>F20</f>
        <v>506</v>
      </c>
    </row>
    <row r="21" spans="1:16" ht="15.75">
      <c r="A21" s="12">
        <f t="shared" si="1"/>
        <v>13</v>
      </c>
      <c r="B21" s="15" t="s">
        <v>35</v>
      </c>
      <c r="C21" s="9">
        <f>[2]Свод!$D$17</f>
        <v>7984.4800000000014</v>
      </c>
      <c r="D21" s="9">
        <f>[2]Свод!$F$17</f>
        <v>8267.2900000000009</v>
      </c>
      <c r="E21" s="9">
        <v>2684</v>
      </c>
      <c r="F21" s="9">
        <v>3128</v>
      </c>
      <c r="G21" s="9" t="s">
        <v>20</v>
      </c>
      <c r="H21" s="9" t="s">
        <v>20</v>
      </c>
      <c r="I21" s="9" t="s">
        <v>14</v>
      </c>
      <c r="J21" s="9" t="s">
        <v>14</v>
      </c>
      <c r="K21" s="10">
        <v>0</v>
      </c>
      <c r="L21" s="10">
        <v>0</v>
      </c>
      <c r="M21" s="9" t="s">
        <v>14</v>
      </c>
      <c r="N21" s="9" t="s">
        <v>14</v>
      </c>
      <c r="O21" s="11"/>
      <c r="P21" s="11">
        <f>F21</f>
        <v>3128</v>
      </c>
    </row>
    <row r="22" spans="1:16" ht="15.75">
      <c r="A22" s="12">
        <v>14</v>
      </c>
      <c r="B22" s="15" t="s">
        <v>50</v>
      </c>
      <c r="C22" s="9" t="str">
        <f>[2]Свод!$D$18</f>
        <v>-</v>
      </c>
      <c r="D22" s="9">
        <f>[2]Свод!$F$18</f>
        <v>31.47</v>
      </c>
      <c r="E22" s="9" t="s">
        <v>20</v>
      </c>
      <c r="F22" s="9" t="s">
        <v>20</v>
      </c>
      <c r="G22" s="9" t="s">
        <v>20</v>
      </c>
      <c r="H22" s="9" t="s">
        <v>20</v>
      </c>
      <c r="I22" s="9" t="s">
        <v>14</v>
      </c>
      <c r="J22" s="9" t="s">
        <v>14</v>
      </c>
      <c r="K22" s="10">
        <v>0</v>
      </c>
      <c r="L22" s="10">
        <v>0</v>
      </c>
      <c r="M22" s="9" t="s">
        <v>14</v>
      </c>
      <c r="N22" s="9" t="s">
        <v>14</v>
      </c>
      <c r="O22" s="11"/>
      <c r="P22" s="11"/>
    </row>
    <row r="23" spans="1:16" ht="15.75">
      <c r="A23" s="12">
        <f>A22+1</f>
        <v>15</v>
      </c>
      <c r="B23" s="17" t="s">
        <v>36</v>
      </c>
      <c r="C23" s="18">
        <f>'[4]01.01.2018'!$D$23</f>
        <v>38062.04</v>
      </c>
      <c r="D23" s="18">
        <f>C23</f>
        <v>38062.04</v>
      </c>
      <c r="E23" s="18">
        <v>188372</v>
      </c>
      <c r="F23" s="18">
        <v>188372</v>
      </c>
      <c r="G23" s="18">
        <f>'[4]01.01.2018'!$H$23</f>
        <v>3575.81</v>
      </c>
      <c r="H23" s="18">
        <f>G23</f>
        <v>3575.81</v>
      </c>
      <c r="I23" s="18" t="s">
        <v>14</v>
      </c>
      <c r="J23" s="18" t="s">
        <v>14</v>
      </c>
      <c r="K23" s="19">
        <v>0</v>
      </c>
      <c r="L23" s="19">
        <v>0</v>
      </c>
      <c r="M23" s="18" t="s">
        <v>14</v>
      </c>
      <c r="N23" s="18" t="s">
        <v>14</v>
      </c>
      <c r="O23" s="11">
        <f>E23+G23+K23</f>
        <v>191947.81</v>
      </c>
      <c r="P23" s="11">
        <f>F23+H23+L23</f>
        <v>191947.81</v>
      </c>
    </row>
    <row r="24" spans="1:16" ht="15.75">
      <c r="A24" s="12">
        <f t="shared" si="1"/>
        <v>16</v>
      </c>
      <c r="B24" s="17" t="s">
        <v>37</v>
      </c>
      <c r="C24" s="18">
        <f>'[4]01.01.2018'!$D$24</f>
        <v>18048.2</v>
      </c>
      <c r="D24" s="18">
        <f>C24</f>
        <v>18048.2</v>
      </c>
      <c r="E24" s="18">
        <f>'[5] форма 4 РСО Д  '!$E$71</f>
        <v>38328</v>
      </c>
      <c r="F24" s="18">
        <f>'[5] форма 4 РСО Д  '!$E$71</f>
        <v>38328</v>
      </c>
      <c r="G24" s="18">
        <f>'[4]01.01.2018'!$H$24</f>
        <v>909.11</v>
      </c>
      <c r="H24" s="18">
        <f>G24</f>
        <v>909.11</v>
      </c>
      <c r="I24" s="18" t="s">
        <v>14</v>
      </c>
      <c r="J24" s="18" t="s">
        <v>14</v>
      </c>
      <c r="K24" s="19">
        <v>0</v>
      </c>
      <c r="L24" s="19">
        <v>0</v>
      </c>
      <c r="M24" s="18" t="s">
        <v>14</v>
      </c>
      <c r="N24" s="18" t="s">
        <v>14</v>
      </c>
      <c r="O24" s="11">
        <f>E24+G24+K24</f>
        <v>39237.11</v>
      </c>
      <c r="P24" s="11">
        <f>F24+H24+L24</f>
        <v>39237.11</v>
      </c>
    </row>
    <row r="25" spans="1:16" ht="15.75">
      <c r="A25" s="12">
        <f t="shared" si="1"/>
        <v>17</v>
      </c>
      <c r="B25" s="17" t="s">
        <v>38</v>
      </c>
      <c r="C25" s="18">
        <f>'[4]01.01.2018'!$D$25</f>
        <v>4156.6099999999997</v>
      </c>
      <c r="D25" s="19">
        <f>C25</f>
        <v>4156.6099999999997</v>
      </c>
      <c r="E25" s="18" t="str">
        <f>'[3]01.01.2016'!F24</f>
        <v>-</v>
      </c>
      <c r="F25" s="18" t="s">
        <v>20</v>
      </c>
      <c r="G25" s="18" t="str">
        <f>'[3]01.01.2016'!H24</f>
        <v>-</v>
      </c>
      <c r="H25" s="18" t="s">
        <v>20</v>
      </c>
      <c r="I25" s="18" t="s">
        <v>14</v>
      </c>
      <c r="J25" s="18" t="s">
        <v>14</v>
      </c>
      <c r="K25" s="18" t="str">
        <f>'[3]01.01.2016'!L24</f>
        <v>-</v>
      </c>
      <c r="L25" s="18" t="s">
        <v>20</v>
      </c>
      <c r="M25" s="18" t="s">
        <v>20</v>
      </c>
      <c r="N25" s="18" t="s">
        <v>20</v>
      </c>
      <c r="O25" s="11"/>
      <c r="P25" s="38"/>
    </row>
    <row r="26" spans="1:16" ht="15.75">
      <c r="A26" s="12">
        <f t="shared" si="1"/>
        <v>18</v>
      </c>
      <c r="B26" s="17" t="s">
        <v>31</v>
      </c>
      <c r="C26" s="18">
        <f>[2]Свод!$D$25</f>
        <v>20182.280000000002</v>
      </c>
      <c r="D26" s="19">
        <f>[2]Свод!$F$25</f>
        <v>20182.280000000002</v>
      </c>
      <c r="E26" s="18">
        <v>46797</v>
      </c>
      <c r="F26" s="18">
        <v>46797</v>
      </c>
      <c r="G26" s="18" t="str">
        <f>'[3]01.01.2016'!H18</f>
        <v>-</v>
      </c>
      <c r="H26" s="18" t="s">
        <v>20</v>
      </c>
      <c r="I26" s="18" t="s">
        <v>14</v>
      </c>
      <c r="J26" s="18" t="s">
        <v>14</v>
      </c>
      <c r="K26" s="19">
        <v>36.72</v>
      </c>
      <c r="L26" s="19">
        <v>36.72</v>
      </c>
      <c r="M26" s="18" t="s">
        <v>14</v>
      </c>
      <c r="N26" s="18" t="s">
        <v>14</v>
      </c>
      <c r="O26" s="11">
        <f>E26+K26</f>
        <v>46833.72</v>
      </c>
      <c r="P26" s="11">
        <f>F26+L26</f>
        <v>46833.72</v>
      </c>
    </row>
    <row r="27" spans="1:16" ht="15.75">
      <c r="A27" s="12">
        <f t="shared" si="1"/>
        <v>19</v>
      </c>
      <c r="B27" s="20" t="s">
        <v>39</v>
      </c>
      <c r="C27" s="21">
        <f>SUM(C10:C26)</f>
        <v>260436.80999999997</v>
      </c>
      <c r="D27" s="21">
        <f>SUM(D10:D26)</f>
        <v>270132.92</v>
      </c>
      <c r="E27" s="21">
        <f>E7+E10+E11+E12+E13+E14+E15+E17+E26+E18+E19+E20+E23+E24+E21</f>
        <v>444849.79955</v>
      </c>
      <c r="F27" s="21">
        <f>F7+F10+F11+F12+F13+F14+F15+F17+F26+F18+F19+F20+F23+F24+F21</f>
        <v>449476.17871999997</v>
      </c>
      <c r="G27" s="21">
        <f>SUM(G7:G25)</f>
        <v>4484.92</v>
      </c>
      <c r="H27" s="21">
        <f>SUM(H7:H25)</f>
        <v>4484.92</v>
      </c>
      <c r="I27" s="21">
        <f>SUM(I7)</f>
        <v>22118.6</v>
      </c>
      <c r="J27" s="21">
        <f>SUM(J7)</f>
        <v>22185.33</v>
      </c>
      <c r="K27" s="21">
        <f>SUM(K10:K25)</f>
        <v>170.14</v>
      </c>
      <c r="L27" s="21">
        <f>SUM(L10:L25)</f>
        <v>194.07999999999998</v>
      </c>
      <c r="M27" s="21">
        <f>SUM(M7:M25)</f>
        <v>2685.86</v>
      </c>
      <c r="N27" s="21">
        <f>SUM(N7:N25)</f>
        <v>2685.86</v>
      </c>
      <c r="O27" s="11">
        <f>E27+G27+I27+K27+M27</f>
        <v>474309.31954999996</v>
      </c>
      <c r="P27" s="11">
        <f>F27+H27+J27+L27+N27</f>
        <v>479026.36871999997</v>
      </c>
    </row>
    <row r="28" spans="1:16" ht="15.75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>
        <f>SUM(O7:O24)</f>
        <v>423573.31955000001</v>
      </c>
      <c r="P28" s="25">
        <f>SUM(P7:P24)</f>
        <v>432229.36871999997</v>
      </c>
    </row>
    <row r="29" spans="1:16" ht="15.7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>
        <f>80.1+352.52+0.59+7.9+36.72+159.64+78.09</f>
        <v>715.56</v>
      </c>
    </row>
    <row r="30" spans="1:16" ht="15.75">
      <c r="A30" s="22"/>
      <c r="B30" s="23" t="s">
        <v>40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6" ht="15.75">
      <c r="A31" s="22"/>
      <c r="B31" t="s">
        <v>51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6" s="4" customFormat="1" ht="15.75">
      <c r="A32" s="26"/>
      <c r="B32" t="s">
        <v>52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s="4" customFormat="1" ht="15.75">
      <c r="A33" s="26"/>
      <c r="B33" s="27" t="s">
        <v>41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4" customFormat="1" ht="15.75">
      <c r="A34" s="26"/>
      <c r="B3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s="4" customFormat="1" ht="75">
      <c r="A35" s="26"/>
      <c r="B35" s="28" t="s">
        <v>43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s="4" customFormat="1" ht="15.75">
      <c r="A36" s="26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s="29" customFormat="1">
      <c r="B37" s="30"/>
      <c r="C37" s="31"/>
      <c r="D37" s="31"/>
      <c r="E37" s="31"/>
      <c r="F37" s="31">
        <f>SUM(F10:F26)</f>
        <v>445892</v>
      </c>
      <c r="G37" s="32"/>
      <c r="L37" s="33"/>
    </row>
    <row r="38" spans="1:14">
      <c r="B38" s="34" t="s">
        <v>44</v>
      </c>
      <c r="D38" s="25"/>
      <c r="F38" s="25"/>
    </row>
    <row r="39" spans="1:14">
      <c r="B39" s="35" t="s">
        <v>45</v>
      </c>
      <c r="F39" s="25"/>
    </row>
    <row r="40" spans="1:14">
      <c r="B40" s="36" t="s">
        <v>46</v>
      </c>
    </row>
    <row r="42" spans="1:14">
      <c r="F42" s="25"/>
    </row>
  </sheetData>
  <mergeCells count="14">
    <mergeCell ref="A1:N1"/>
    <mergeCell ref="A3:A5"/>
    <mergeCell ref="B3:B5"/>
    <mergeCell ref="C3:D4"/>
    <mergeCell ref="E3:F4"/>
    <mergeCell ref="G3:H4"/>
    <mergeCell ref="I3:L3"/>
    <mergeCell ref="M3:N3"/>
    <mergeCell ref="O3:P3"/>
    <mergeCell ref="I4:J4"/>
    <mergeCell ref="K4:L4"/>
    <mergeCell ref="M4:N4"/>
    <mergeCell ref="O4:O5"/>
    <mergeCell ref="P4:P5"/>
  </mergeCells>
  <hyperlinks>
    <hyperlink ref="B35" r:id="rId1"/>
  </hyperlinks>
  <pageMargins left="0.47244094488188981" right="0" top="0" bottom="0" header="0.31496062992125984" footer="0.31496062992125984"/>
  <pageSetup paperSize="9" scale="73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Normal="100" zoomScaleSheetLayoutView="100" workbookViewId="0">
      <selection activeCell="P28" sqref="P28"/>
    </sheetView>
  </sheetViews>
  <sheetFormatPr defaultRowHeight="1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4" width="13.5703125" customWidth="1"/>
    <col min="15" max="15" width="14.85546875" customWidth="1"/>
    <col min="16" max="16" width="15" customWidth="1"/>
  </cols>
  <sheetData>
    <row r="1" spans="1:16" ht="30.7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6">
      <c r="N2" s="1" t="s">
        <v>1</v>
      </c>
    </row>
    <row r="3" spans="1:16" ht="51" customHeight="1">
      <c r="A3" s="51" t="s">
        <v>2</v>
      </c>
      <c r="B3" s="51" t="s">
        <v>3</v>
      </c>
      <c r="C3" s="57" t="s">
        <v>4</v>
      </c>
      <c r="D3" s="58"/>
      <c r="E3" s="57" t="s">
        <v>5</v>
      </c>
      <c r="F3" s="58"/>
      <c r="G3" s="57" t="s">
        <v>6</v>
      </c>
      <c r="H3" s="58"/>
      <c r="I3" s="49" t="s">
        <v>7</v>
      </c>
      <c r="J3" s="61"/>
      <c r="K3" s="61"/>
      <c r="L3" s="50"/>
      <c r="M3" s="51" t="s">
        <v>8</v>
      </c>
      <c r="N3" s="51"/>
      <c r="O3" s="47" t="s">
        <v>9</v>
      </c>
      <c r="P3" s="48"/>
    </row>
    <row r="4" spans="1:16" ht="62.25" customHeight="1">
      <c r="A4" s="51"/>
      <c r="B4" s="51"/>
      <c r="C4" s="59"/>
      <c r="D4" s="60"/>
      <c r="E4" s="59"/>
      <c r="F4" s="60"/>
      <c r="G4" s="59"/>
      <c r="H4" s="60"/>
      <c r="I4" s="49" t="s">
        <v>10</v>
      </c>
      <c r="J4" s="50"/>
      <c r="K4" s="49" t="s">
        <v>11</v>
      </c>
      <c r="L4" s="50"/>
      <c r="M4" s="51" t="s">
        <v>10</v>
      </c>
      <c r="N4" s="51"/>
      <c r="O4" s="52" t="s">
        <v>12</v>
      </c>
      <c r="P4" s="53">
        <f>D5</f>
        <v>43556</v>
      </c>
    </row>
    <row r="5" spans="1:16" s="4" customFormat="1" ht="15" customHeight="1">
      <c r="A5" s="51"/>
      <c r="B5" s="51"/>
      <c r="C5" s="42" t="s">
        <v>47</v>
      </c>
      <c r="D5" s="3">
        <v>43556</v>
      </c>
      <c r="E5" s="42" t="str">
        <f>C5</f>
        <v xml:space="preserve"> 01.01.2019</v>
      </c>
      <c r="F5" s="3">
        <f>D5</f>
        <v>43556</v>
      </c>
      <c r="G5" s="42" t="str">
        <f>C5</f>
        <v xml:space="preserve"> 01.01.2019</v>
      </c>
      <c r="H5" s="3">
        <f>D5</f>
        <v>43556</v>
      </c>
      <c r="I5" s="3" t="str">
        <f>C5</f>
        <v xml:space="preserve"> 01.01.2019</v>
      </c>
      <c r="J5" s="3">
        <f>D5</f>
        <v>43556</v>
      </c>
      <c r="K5" s="3" t="str">
        <f>C5</f>
        <v xml:space="preserve"> 01.01.2019</v>
      </c>
      <c r="L5" s="3">
        <f>D5</f>
        <v>43556</v>
      </c>
      <c r="M5" s="42" t="str">
        <f>C5</f>
        <v xml:space="preserve"> 01.01.2019</v>
      </c>
      <c r="N5" s="3">
        <f>D5</f>
        <v>43556</v>
      </c>
      <c r="O5" s="52"/>
      <c r="P5" s="54"/>
    </row>
    <row r="6" spans="1:16" ht="15.75" customHeight="1">
      <c r="A6" s="40">
        <v>1</v>
      </c>
      <c r="B6" s="40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5">
        <v>9</v>
      </c>
      <c r="J6" s="5">
        <v>10</v>
      </c>
      <c r="K6" s="5">
        <v>11</v>
      </c>
      <c r="L6" s="42">
        <v>12</v>
      </c>
      <c r="M6" s="42">
        <v>13</v>
      </c>
      <c r="N6" s="42">
        <v>14</v>
      </c>
      <c r="O6" s="41">
        <v>15</v>
      </c>
      <c r="P6" s="41">
        <v>16</v>
      </c>
    </row>
    <row r="7" spans="1:16" ht="15.75">
      <c r="A7" s="7">
        <v>1</v>
      </c>
      <c r="B7" s="8" t="s">
        <v>13</v>
      </c>
      <c r="C7" s="9" t="s">
        <v>14</v>
      </c>
      <c r="D7" s="9" t="s">
        <v>14</v>
      </c>
      <c r="E7" s="9">
        <f>E8+E9</f>
        <v>2980.7995499999997</v>
      </c>
      <c r="F7" s="9">
        <f>F8+F9</f>
        <v>3367.75918</v>
      </c>
      <c r="G7" s="9" t="s">
        <v>14</v>
      </c>
      <c r="H7" s="9" t="s">
        <v>14</v>
      </c>
      <c r="I7" s="10">
        <v>22118.6</v>
      </c>
      <c r="J7" s="10">
        <v>21299.46</v>
      </c>
      <c r="K7" s="9" t="s">
        <v>14</v>
      </c>
      <c r="L7" s="9" t="s">
        <v>14</v>
      </c>
      <c r="M7" s="10">
        <v>2685.86</v>
      </c>
      <c r="N7" s="10">
        <f>'[1]01.05.2018'!N7</f>
        <v>2685.86</v>
      </c>
      <c r="O7" s="11">
        <f>E7+I7+M7</f>
        <v>27785.259549999999</v>
      </c>
      <c r="P7" s="11">
        <f>F7+J7+N7</f>
        <v>27353.079180000001</v>
      </c>
    </row>
    <row r="8" spans="1:16" ht="17.25" customHeight="1">
      <c r="A8" s="12" t="s">
        <v>15</v>
      </c>
      <c r="B8" s="13" t="s">
        <v>16</v>
      </c>
      <c r="C8" s="9" t="s">
        <v>14</v>
      </c>
      <c r="D8" s="9" t="s">
        <v>14</v>
      </c>
      <c r="E8" s="10">
        <f>2930441.27/1000</f>
        <v>2930.4412699999998</v>
      </c>
      <c r="F8" s="10">
        <f>3285799.63/1000</f>
        <v>3285.79963</v>
      </c>
      <c r="G8" s="9" t="s">
        <v>14</v>
      </c>
      <c r="H8" s="9" t="s">
        <v>14</v>
      </c>
      <c r="I8" s="9" t="s">
        <v>14</v>
      </c>
      <c r="J8" s="9" t="s">
        <v>14</v>
      </c>
      <c r="K8" s="9" t="s">
        <v>14</v>
      </c>
      <c r="L8" s="9" t="s">
        <v>14</v>
      </c>
      <c r="M8" s="9" t="s">
        <v>14</v>
      </c>
      <c r="N8" s="9" t="s">
        <v>14</v>
      </c>
      <c r="O8" s="11"/>
      <c r="P8" s="9"/>
    </row>
    <row r="9" spans="1:16" ht="15.75">
      <c r="A9" s="12" t="s">
        <v>17</v>
      </c>
      <c r="B9" s="14" t="s">
        <v>18</v>
      </c>
      <c r="C9" s="9" t="s">
        <v>14</v>
      </c>
      <c r="D9" s="9" t="s">
        <v>14</v>
      </c>
      <c r="E9" s="10">
        <f>50358.28/1000</f>
        <v>50.358280000000001</v>
      </c>
      <c r="F9" s="10">
        <f>81959.55/1000</f>
        <v>81.959550000000007</v>
      </c>
      <c r="G9" s="9" t="s">
        <v>14</v>
      </c>
      <c r="H9" s="9" t="s">
        <v>14</v>
      </c>
      <c r="I9" s="9" t="s">
        <v>14</v>
      </c>
      <c r="J9" s="9" t="s">
        <v>14</v>
      </c>
      <c r="K9" s="9" t="s">
        <v>14</v>
      </c>
      <c r="L9" s="9" t="s">
        <v>14</v>
      </c>
      <c r="M9" s="9" t="s">
        <v>14</v>
      </c>
      <c r="N9" s="9" t="s">
        <v>14</v>
      </c>
      <c r="O9" s="11"/>
      <c r="P9" s="9"/>
    </row>
    <row r="10" spans="1:16" ht="15.75">
      <c r="A10" s="12">
        <v>2</v>
      </c>
      <c r="B10" s="15" t="s">
        <v>19</v>
      </c>
      <c r="C10" s="9">
        <f>[2]Свод!$D$7</f>
        <v>7902</v>
      </c>
      <c r="D10" s="9">
        <f>[2]Свод!$G$7</f>
        <v>7301.92</v>
      </c>
      <c r="E10" s="9">
        <v>16079</v>
      </c>
      <c r="F10" s="9">
        <v>16170</v>
      </c>
      <c r="G10" s="9" t="s">
        <v>20</v>
      </c>
      <c r="H10" s="9" t="s">
        <v>20</v>
      </c>
      <c r="I10" s="9" t="s">
        <v>14</v>
      </c>
      <c r="J10" s="9" t="s">
        <v>14</v>
      </c>
      <c r="K10" s="10">
        <v>8.16</v>
      </c>
      <c r="L10" s="10">
        <v>33.9</v>
      </c>
      <c r="M10" s="9" t="s">
        <v>14</v>
      </c>
      <c r="N10" s="9" t="s">
        <v>14</v>
      </c>
      <c r="O10" s="11">
        <f>E10+K10</f>
        <v>16087.16</v>
      </c>
      <c r="P10" s="11">
        <f>F10+L10</f>
        <v>16203.9</v>
      </c>
    </row>
    <row r="11" spans="1:16" ht="15.75">
      <c r="A11" s="12">
        <f>A10+1</f>
        <v>3</v>
      </c>
      <c r="B11" s="15" t="s">
        <v>21</v>
      </c>
      <c r="C11" s="9">
        <f>[2]Свод!$D$8</f>
        <v>805.29999999999836</v>
      </c>
      <c r="D11" s="9">
        <f>[2]Свод!$G$8</f>
        <v>994.3999999999985</v>
      </c>
      <c r="E11" s="9">
        <v>92</v>
      </c>
      <c r="F11" s="9">
        <v>106</v>
      </c>
      <c r="G11" s="9" t="s">
        <v>20</v>
      </c>
      <c r="H11" s="9" t="s">
        <v>20</v>
      </c>
      <c r="I11" s="9" t="s">
        <v>14</v>
      </c>
      <c r="J11" s="9" t="s">
        <v>14</v>
      </c>
      <c r="K11" s="10">
        <v>0</v>
      </c>
      <c r="L11" s="10">
        <v>0</v>
      </c>
      <c r="M11" s="9" t="s">
        <v>14</v>
      </c>
      <c r="N11" s="9" t="s">
        <v>14</v>
      </c>
      <c r="O11" s="11">
        <f t="shared" ref="O11:O19" si="0">E11+K11</f>
        <v>92</v>
      </c>
      <c r="P11" s="11">
        <f>F11+L11</f>
        <v>106</v>
      </c>
    </row>
    <row r="12" spans="1:16" ht="18" customHeight="1">
      <c r="A12" s="12">
        <f t="shared" ref="A12:A27" si="1">A11+1</f>
        <v>4</v>
      </c>
      <c r="B12" s="15" t="s">
        <v>22</v>
      </c>
      <c r="C12" s="9">
        <f>[2]Свод!$D$9</f>
        <v>25904.399999999987</v>
      </c>
      <c r="D12" s="9">
        <f>[2]Свод!$G$9</f>
        <v>28525.799999999988</v>
      </c>
      <c r="E12" s="9">
        <v>27602</v>
      </c>
      <c r="F12" s="9">
        <v>29299</v>
      </c>
      <c r="G12" s="9" t="s">
        <v>20</v>
      </c>
      <c r="H12" s="9" t="s">
        <v>20</v>
      </c>
      <c r="I12" s="9" t="s">
        <v>14</v>
      </c>
      <c r="J12" s="9" t="s">
        <v>14</v>
      </c>
      <c r="K12" s="10">
        <v>21.65</v>
      </c>
      <c r="L12" s="10">
        <v>15.37</v>
      </c>
      <c r="M12" s="9" t="s">
        <v>14</v>
      </c>
      <c r="N12" s="9" t="s">
        <v>14</v>
      </c>
      <c r="O12" s="11">
        <f t="shared" si="0"/>
        <v>27623.65</v>
      </c>
      <c r="P12" s="11">
        <f>F12+L12</f>
        <v>29314.37</v>
      </c>
    </row>
    <row r="13" spans="1:16" ht="31.5">
      <c r="A13" s="12">
        <f t="shared" si="1"/>
        <v>5</v>
      </c>
      <c r="B13" s="15" t="s">
        <v>23</v>
      </c>
      <c r="C13" s="9">
        <f>[2]Свод!$D$10</f>
        <v>12780.999999999998</v>
      </c>
      <c r="D13" s="9">
        <f>[2]Свод!$G$10</f>
        <v>12964.999999999996</v>
      </c>
      <c r="E13" s="9">
        <v>7210</v>
      </c>
      <c r="F13" s="9">
        <v>6282</v>
      </c>
      <c r="G13" s="9" t="s">
        <v>20</v>
      </c>
      <c r="H13" s="9" t="s">
        <v>20</v>
      </c>
      <c r="I13" s="9" t="s">
        <v>14</v>
      </c>
      <c r="J13" s="9" t="s">
        <v>14</v>
      </c>
      <c r="K13" s="10">
        <v>1.2</v>
      </c>
      <c r="L13" s="10">
        <v>0</v>
      </c>
      <c r="M13" s="9" t="s">
        <v>14</v>
      </c>
      <c r="N13" s="9" t="s">
        <v>14</v>
      </c>
      <c r="O13" s="11">
        <f>E13+K13</f>
        <v>7211.2</v>
      </c>
      <c r="P13" s="11">
        <f>F13+L13</f>
        <v>6282</v>
      </c>
    </row>
    <row r="14" spans="1:16" ht="15.75">
      <c r="A14" s="12">
        <f t="shared" si="1"/>
        <v>6</v>
      </c>
      <c r="B14" s="15" t="s">
        <v>24</v>
      </c>
      <c r="C14" s="9">
        <f>[2]Свод!$D$11</f>
        <v>30852.269999999982</v>
      </c>
      <c r="D14" s="9">
        <f>[2]Свод!$G$11</f>
        <v>31578.349999999984</v>
      </c>
      <c r="E14" s="9">
        <v>48647</v>
      </c>
      <c r="F14" s="9">
        <v>49696</v>
      </c>
      <c r="G14" s="9" t="s">
        <v>25</v>
      </c>
      <c r="H14" s="9" t="s">
        <v>25</v>
      </c>
      <c r="I14" s="9" t="s">
        <v>14</v>
      </c>
      <c r="J14" s="9" t="s">
        <v>14</v>
      </c>
      <c r="K14" s="10">
        <v>139.13</v>
      </c>
      <c r="L14" s="10">
        <v>158.47</v>
      </c>
      <c r="M14" s="9" t="s">
        <v>14</v>
      </c>
      <c r="N14" s="9" t="s">
        <v>14</v>
      </c>
      <c r="O14" s="11">
        <f>E14+K14</f>
        <v>48786.13</v>
      </c>
      <c r="P14" s="11">
        <f>F14+L14</f>
        <v>49854.47</v>
      </c>
    </row>
    <row r="15" spans="1:16" ht="15.75">
      <c r="A15" s="12">
        <f t="shared" si="1"/>
        <v>7</v>
      </c>
      <c r="B15" s="15" t="s">
        <v>26</v>
      </c>
      <c r="C15" s="9">
        <f>[2]Свод!$D$19</f>
        <v>0</v>
      </c>
      <c r="D15" s="9">
        <f>[2]Свод!$G$19</f>
        <v>0</v>
      </c>
      <c r="E15" s="9">
        <v>444</v>
      </c>
      <c r="F15" s="10">
        <v>0</v>
      </c>
      <c r="G15" s="9" t="s">
        <v>20</v>
      </c>
      <c r="H15" s="9" t="s">
        <v>20</v>
      </c>
      <c r="I15" s="9" t="s">
        <v>14</v>
      </c>
      <c r="J15" s="9" t="s">
        <v>14</v>
      </c>
      <c r="K15" s="10" t="s">
        <v>20</v>
      </c>
      <c r="L15" s="10" t="s">
        <v>20</v>
      </c>
      <c r="M15" s="9" t="s">
        <v>14</v>
      </c>
      <c r="N15" s="9" t="s">
        <v>14</v>
      </c>
      <c r="O15" s="11">
        <f>E15</f>
        <v>444</v>
      </c>
      <c r="P15" s="11">
        <f>F15</f>
        <v>0</v>
      </c>
    </row>
    <row r="16" spans="1:16" ht="17.25" customHeight="1">
      <c r="A16" s="12">
        <f t="shared" si="1"/>
        <v>8</v>
      </c>
      <c r="B16" s="16" t="s">
        <v>27</v>
      </c>
      <c r="C16" s="9">
        <f>[2]Свод!$D$13</f>
        <v>2252</v>
      </c>
      <c r="D16" s="9">
        <f>[2]Свод!$G$13</f>
        <v>2252</v>
      </c>
      <c r="E16" s="9" t="s">
        <v>28</v>
      </c>
      <c r="F16" s="9" t="s">
        <v>28</v>
      </c>
      <c r="G16" s="9" t="s">
        <v>29</v>
      </c>
      <c r="H16" s="9" t="s">
        <v>25</v>
      </c>
      <c r="I16" s="9" t="s">
        <v>14</v>
      </c>
      <c r="J16" s="9" t="s">
        <v>14</v>
      </c>
      <c r="K16" s="10" t="s">
        <v>25</v>
      </c>
      <c r="L16" s="10" t="s">
        <v>25</v>
      </c>
      <c r="M16" s="9" t="s">
        <v>14</v>
      </c>
      <c r="N16" s="9" t="s">
        <v>14</v>
      </c>
      <c r="O16" s="11"/>
      <c r="P16" s="11"/>
    </row>
    <row r="17" spans="1:16" ht="15.75">
      <c r="A17" s="12">
        <f t="shared" si="1"/>
        <v>9</v>
      </c>
      <c r="B17" s="15" t="s">
        <v>30</v>
      </c>
      <c r="C17" s="9">
        <f>[2]Свод!$D$14</f>
        <v>60814.039999999986</v>
      </c>
      <c r="D17" s="9">
        <f>[2]Свод!$G$14</f>
        <v>63254.149999999987</v>
      </c>
      <c r="E17" s="9">
        <v>50283</v>
      </c>
      <c r="F17" s="9">
        <v>50478</v>
      </c>
      <c r="G17" s="9" t="s">
        <v>25</v>
      </c>
      <c r="H17" s="9" t="s">
        <v>25</v>
      </c>
      <c r="I17" s="9" t="s">
        <v>14</v>
      </c>
      <c r="J17" s="9" t="s">
        <v>14</v>
      </c>
      <c r="K17" s="10">
        <v>0</v>
      </c>
      <c r="L17" s="10">
        <v>14.5</v>
      </c>
      <c r="M17" s="9" t="s">
        <v>14</v>
      </c>
      <c r="N17" s="9" t="s">
        <v>14</v>
      </c>
      <c r="O17" s="11">
        <f>E17+K17</f>
        <v>50283</v>
      </c>
      <c r="P17" s="11">
        <f>F17+L17</f>
        <v>50492.5</v>
      </c>
    </row>
    <row r="18" spans="1:16" ht="15.75">
      <c r="A18" s="12">
        <f t="shared" si="1"/>
        <v>10</v>
      </c>
      <c r="B18" s="15" t="s">
        <v>32</v>
      </c>
      <c r="C18" s="9">
        <f>[2]Свод!$D$15</f>
        <v>18529.73</v>
      </c>
      <c r="D18" s="9">
        <f>[2]Свод!$G$15</f>
        <v>18890.18</v>
      </c>
      <c r="E18" s="9">
        <v>9034</v>
      </c>
      <c r="F18" s="9">
        <v>8893</v>
      </c>
      <c r="G18" s="9" t="str">
        <f>'[3]01.01.2016'!H19</f>
        <v>-</v>
      </c>
      <c r="H18" s="9" t="s">
        <v>20</v>
      </c>
      <c r="I18" s="9" t="s">
        <v>14</v>
      </c>
      <c r="J18" s="9" t="s">
        <v>14</v>
      </c>
      <c r="K18" s="10">
        <v>0</v>
      </c>
      <c r="L18" s="10">
        <v>0</v>
      </c>
      <c r="M18" s="9" t="s">
        <v>14</v>
      </c>
      <c r="N18" s="9" t="s">
        <v>14</v>
      </c>
      <c r="O18" s="11">
        <f t="shared" si="0"/>
        <v>9034</v>
      </c>
      <c r="P18" s="11">
        <f>F18+L18</f>
        <v>8893</v>
      </c>
    </row>
    <row r="19" spans="1:16" ht="15.75">
      <c r="A19" s="12">
        <f t="shared" si="1"/>
        <v>11</v>
      </c>
      <c r="B19" s="15" t="s">
        <v>33</v>
      </c>
      <c r="C19" s="9">
        <f>[2]Свод!$D$16</f>
        <v>8184.8000000000011</v>
      </c>
      <c r="D19" s="9">
        <f>[2]Свод!$G$16</f>
        <v>8388.1</v>
      </c>
      <c r="E19" s="9">
        <v>5042</v>
      </c>
      <c r="F19" s="9">
        <v>4999</v>
      </c>
      <c r="G19" s="9" t="s">
        <v>25</v>
      </c>
      <c r="H19" s="9" t="s">
        <v>25</v>
      </c>
      <c r="I19" s="9" t="s">
        <v>14</v>
      </c>
      <c r="J19" s="9" t="s">
        <v>14</v>
      </c>
      <c r="K19" s="10">
        <v>0</v>
      </c>
      <c r="L19" s="10">
        <v>0</v>
      </c>
      <c r="M19" s="9" t="s">
        <v>14</v>
      </c>
      <c r="N19" s="9" t="s">
        <v>14</v>
      </c>
      <c r="O19" s="11">
        <f t="shared" si="0"/>
        <v>5042</v>
      </c>
      <c r="P19" s="11">
        <f>F19+L19</f>
        <v>4999</v>
      </c>
    </row>
    <row r="20" spans="1:16" ht="15.75">
      <c r="A20" s="12">
        <f t="shared" si="1"/>
        <v>12</v>
      </c>
      <c r="B20" s="15" t="s">
        <v>34</v>
      </c>
      <c r="C20" s="9">
        <f>[2]Свод!$D$12</f>
        <v>3977.66</v>
      </c>
      <c r="D20" s="9">
        <f>[2]Свод!$G$12</f>
        <v>3617.46</v>
      </c>
      <c r="E20" s="9">
        <v>1255</v>
      </c>
      <c r="F20" s="9">
        <v>472</v>
      </c>
      <c r="G20" s="9" t="s">
        <v>25</v>
      </c>
      <c r="H20" s="9" t="s">
        <v>25</v>
      </c>
      <c r="I20" s="9" t="s">
        <v>14</v>
      </c>
      <c r="J20" s="9" t="s">
        <v>14</v>
      </c>
      <c r="K20" s="10">
        <v>0</v>
      </c>
      <c r="L20" s="10">
        <v>0</v>
      </c>
      <c r="M20" s="9" t="s">
        <v>14</v>
      </c>
      <c r="N20" s="9" t="s">
        <v>14</v>
      </c>
      <c r="O20" s="11"/>
      <c r="P20" s="11">
        <f>F20</f>
        <v>472</v>
      </c>
    </row>
    <row r="21" spans="1:16" ht="15.75">
      <c r="A21" s="12">
        <f t="shared" si="1"/>
        <v>13</v>
      </c>
      <c r="B21" s="15" t="s">
        <v>35</v>
      </c>
      <c r="C21" s="9">
        <f>[2]Свод!$D$17</f>
        <v>7984.4800000000014</v>
      </c>
      <c r="D21" s="9">
        <f>[2]Свод!$G$17</f>
        <v>8403.5400000000009</v>
      </c>
      <c r="E21" s="9">
        <v>2684</v>
      </c>
      <c r="F21" s="9">
        <v>2989</v>
      </c>
      <c r="G21" s="9" t="s">
        <v>20</v>
      </c>
      <c r="H21" s="9" t="s">
        <v>20</v>
      </c>
      <c r="I21" s="9" t="s">
        <v>14</v>
      </c>
      <c r="J21" s="9" t="s">
        <v>14</v>
      </c>
      <c r="K21" s="10">
        <v>0</v>
      </c>
      <c r="L21" s="10">
        <v>0</v>
      </c>
      <c r="M21" s="9" t="s">
        <v>14</v>
      </c>
      <c r="N21" s="9" t="s">
        <v>14</v>
      </c>
      <c r="O21" s="11"/>
      <c r="P21" s="11">
        <f>F21</f>
        <v>2989</v>
      </c>
    </row>
    <row r="22" spans="1:16" ht="15.75">
      <c r="A22" s="12">
        <v>14</v>
      </c>
      <c r="B22" s="15" t="s">
        <v>50</v>
      </c>
      <c r="C22" s="9" t="str">
        <f>[2]Свод!$C$18</f>
        <v>-</v>
      </c>
      <c r="D22" s="9">
        <f>[2]Свод!$G$18</f>
        <v>90.08</v>
      </c>
      <c r="E22" s="9" t="s">
        <v>20</v>
      </c>
      <c r="F22" s="9">
        <v>25</v>
      </c>
      <c r="G22" s="9" t="s">
        <v>20</v>
      </c>
      <c r="H22" s="9" t="s">
        <v>20</v>
      </c>
      <c r="I22" s="9" t="s">
        <v>14</v>
      </c>
      <c r="J22" s="9" t="s">
        <v>14</v>
      </c>
      <c r="K22" s="10">
        <v>0</v>
      </c>
      <c r="L22" s="10">
        <v>0</v>
      </c>
      <c r="M22" s="9" t="s">
        <v>14</v>
      </c>
      <c r="N22" s="9" t="s">
        <v>14</v>
      </c>
      <c r="O22" s="11"/>
      <c r="P22" s="11"/>
    </row>
    <row r="23" spans="1:16" ht="15.75">
      <c r="A23" s="12">
        <f>A22+1</f>
        <v>15</v>
      </c>
      <c r="B23" s="17" t="s">
        <v>36</v>
      </c>
      <c r="C23" s="18">
        <f>'[4]01.01.2018'!$D$23</f>
        <v>38062.04</v>
      </c>
      <c r="D23" s="18">
        <f>C23</f>
        <v>38062.04</v>
      </c>
      <c r="E23" s="18">
        <v>188372</v>
      </c>
      <c r="F23" s="18">
        <v>188372</v>
      </c>
      <c r="G23" s="18">
        <f>'[4]01.01.2018'!$H$23</f>
        <v>3575.81</v>
      </c>
      <c r="H23" s="18">
        <f>G23</f>
        <v>3575.81</v>
      </c>
      <c r="I23" s="18" t="s">
        <v>14</v>
      </c>
      <c r="J23" s="18" t="s">
        <v>14</v>
      </c>
      <c r="K23" s="19">
        <v>0</v>
      </c>
      <c r="L23" s="19">
        <v>0</v>
      </c>
      <c r="M23" s="18" t="s">
        <v>14</v>
      </c>
      <c r="N23" s="18" t="s">
        <v>14</v>
      </c>
      <c r="O23" s="11">
        <f>E23+G23+K23</f>
        <v>191947.81</v>
      </c>
      <c r="P23" s="11">
        <f>F23+H23+L23</f>
        <v>191947.81</v>
      </c>
    </row>
    <row r="24" spans="1:16" ht="15.75">
      <c r="A24" s="12">
        <f t="shared" si="1"/>
        <v>16</v>
      </c>
      <c r="B24" s="17" t="s">
        <v>37</v>
      </c>
      <c r="C24" s="18">
        <f>'[4]01.01.2018'!$D$24</f>
        <v>18048.2</v>
      </c>
      <c r="D24" s="18">
        <f>C24</f>
        <v>18048.2</v>
      </c>
      <c r="E24" s="18">
        <f>'[5] форма 4 РСО Д  '!$E$71</f>
        <v>38328</v>
      </c>
      <c r="F24" s="18">
        <f>'[5] форма 4 РСО Д  '!$E$71</f>
        <v>38328</v>
      </c>
      <c r="G24" s="18">
        <f>'[4]01.01.2018'!$H$24</f>
        <v>909.11</v>
      </c>
      <c r="H24" s="18">
        <f>G24</f>
        <v>909.11</v>
      </c>
      <c r="I24" s="18" t="s">
        <v>14</v>
      </c>
      <c r="J24" s="18" t="s">
        <v>14</v>
      </c>
      <c r="K24" s="19">
        <v>0</v>
      </c>
      <c r="L24" s="19">
        <v>0</v>
      </c>
      <c r="M24" s="18" t="s">
        <v>14</v>
      </c>
      <c r="N24" s="18" t="s">
        <v>14</v>
      </c>
      <c r="O24" s="11">
        <f>E24+G24+K24</f>
        <v>39237.11</v>
      </c>
      <c r="P24" s="11">
        <f>F24+H24+L24</f>
        <v>39237.11</v>
      </c>
    </row>
    <row r="25" spans="1:16" ht="15.75">
      <c r="A25" s="12">
        <f t="shared" si="1"/>
        <v>17</v>
      </c>
      <c r="B25" s="17" t="s">
        <v>38</v>
      </c>
      <c r="C25" s="18">
        <f>'[4]01.01.2018'!$D$25</f>
        <v>4156.6099999999997</v>
      </c>
      <c r="D25" s="19">
        <f>C25</f>
        <v>4156.6099999999997</v>
      </c>
      <c r="E25" s="18" t="str">
        <f>'[3]01.01.2016'!F24</f>
        <v>-</v>
      </c>
      <c r="F25" s="18" t="s">
        <v>20</v>
      </c>
      <c r="G25" s="18" t="str">
        <f>'[3]01.01.2016'!H24</f>
        <v>-</v>
      </c>
      <c r="H25" s="18" t="s">
        <v>20</v>
      </c>
      <c r="I25" s="18" t="s">
        <v>14</v>
      </c>
      <c r="J25" s="18" t="s">
        <v>14</v>
      </c>
      <c r="K25" s="18" t="str">
        <f>'[3]01.01.2016'!L24</f>
        <v>-</v>
      </c>
      <c r="L25" s="18" t="s">
        <v>20</v>
      </c>
      <c r="M25" s="18" t="s">
        <v>20</v>
      </c>
      <c r="N25" s="18" t="s">
        <v>20</v>
      </c>
      <c r="O25" s="11"/>
      <c r="P25" s="41"/>
    </row>
    <row r="26" spans="1:16" ht="15.75">
      <c r="A26" s="12">
        <f t="shared" si="1"/>
        <v>18</v>
      </c>
      <c r="B26" s="17" t="s">
        <v>31</v>
      </c>
      <c r="C26" s="18">
        <f>[2]Свод!$D$25</f>
        <v>20182.280000000002</v>
      </c>
      <c r="D26" s="19">
        <v>20182.28</v>
      </c>
      <c r="E26" s="18">
        <v>46797</v>
      </c>
      <c r="F26" s="18">
        <v>46797</v>
      </c>
      <c r="G26" s="18" t="str">
        <f>'[3]01.01.2016'!H18</f>
        <v>-</v>
      </c>
      <c r="H26" s="18" t="s">
        <v>20</v>
      </c>
      <c r="I26" s="18" t="s">
        <v>14</v>
      </c>
      <c r="J26" s="18" t="s">
        <v>14</v>
      </c>
      <c r="K26" s="19">
        <v>36.72</v>
      </c>
      <c r="L26" s="19">
        <v>36.72</v>
      </c>
      <c r="M26" s="18" t="s">
        <v>14</v>
      </c>
      <c r="N26" s="18" t="s">
        <v>14</v>
      </c>
      <c r="O26" s="11">
        <f>E26+K26</f>
        <v>46833.72</v>
      </c>
      <c r="P26" s="11">
        <f>F26+L26</f>
        <v>46833.72</v>
      </c>
    </row>
    <row r="27" spans="1:16" ht="15.75">
      <c r="A27" s="12">
        <f t="shared" si="1"/>
        <v>19</v>
      </c>
      <c r="B27" s="20" t="s">
        <v>39</v>
      </c>
      <c r="C27" s="21">
        <f>SUM(C10:C26)</f>
        <v>260436.80999999997</v>
      </c>
      <c r="D27" s="21">
        <f>SUM(D10:D26)</f>
        <v>266710.11</v>
      </c>
      <c r="E27" s="21">
        <f>E7+E10+E11+E12+E13+E14+E15+E17+E26+E18+E19+E20+E23+E24+E21</f>
        <v>444849.79955</v>
      </c>
      <c r="F27" s="21">
        <f>F7+F10+F11+F12+F13+F14+F15+F17+F26+F18+F19+F20+F23+F24+F21</f>
        <v>446248.75917999999</v>
      </c>
      <c r="G27" s="21">
        <f>SUM(G7:G26)</f>
        <v>4484.92</v>
      </c>
      <c r="H27" s="21">
        <f>SUM(H7:H26)</f>
        <v>4484.92</v>
      </c>
      <c r="I27" s="21">
        <f>SUM(I7)</f>
        <v>22118.6</v>
      </c>
      <c r="J27" s="21">
        <f>SUM(J7)</f>
        <v>21299.46</v>
      </c>
      <c r="K27" s="21">
        <f>SUM(K10:K26)</f>
        <v>206.85999999999999</v>
      </c>
      <c r="L27" s="21">
        <f>SUM(L10:L26)</f>
        <v>258.96000000000004</v>
      </c>
      <c r="M27" s="21">
        <f>SUM(M7:M25)</f>
        <v>2685.86</v>
      </c>
      <c r="N27" s="21">
        <f>SUM(N7:N25)</f>
        <v>2685.86</v>
      </c>
      <c r="O27" s="11">
        <f>E27+G27+I27+K27+M27</f>
        <v>474346.03954999993</v>
      </c>
      <c r="P27" s="11">
        <f>F27+H27+J27+L27+N27</f>
        <v>474977.95918000001</v>
      </c>
    </row>
    <row r="28" spans="1:16" ht="15.75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>
        <f>SUM(O7:O24)</f>
        <v>423573.31955000001</v>
      </c>
      <c r="P28" s="25">
        <f>SUM(P7:P24)</f>
        <v>428144.23917999998</v>
      </c>
    </row>
    <row r="29" spans="1:16" ht="15.7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>
        <f>80.1+352.52+0.59+7.9+36.72+159.64+78.09</f>
        <v>715.56</v>
      </c>
    </row>
    <row r="30" spans="1:16" ht="15.75">
      <c r="A30" s="22"/>
      <c r="B30" s="23" t="s">
        <v>40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6" ht="15.75">
      <c r="A31" s="22"/>
      <c r="B31" t="s">
        <v>51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6" s="4" customFormat="1" ht="15.75">
      <c r="A32" s="26"/>
      <c r="B32" t="s">
        <v>52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s="4" customFormat="1" ht="15.75">
      <c r="A33" s="26"/>
      <c r="B33" s="27" t="s">
        <v>41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4" customFormat="1" ht="15.75">
      <c r="A34" s="26"/>
      <c r="B3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s="4" customFormat="1" ht="75">
      <c r="A35" s="26"/>
      <c r="B35" s="28" t="s">
        <v>43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s="4" customFormat="1" ht="15.75">
      <c r="A36" s="26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s="29" customFormat="1">
      <c r="B37" s="30"/>
      <c r="C37" s="31"/>
      <c r="D37" s="31"/>
      <c r="E37" s="31"/>
      <c r="F37" s="31">
        <f>SUM(F10:F26)</f>
        <v>442906</v>
      </c>
      <c r="G37" s="32"/>
      <c r="L37" s="33"/>
    </row>
    <row r="38" spans="1:14">
      <c r="B38" s="34" t="s">
        <v>44</v>
      </c>
      <c r="D38" s="25"/>
      <c r="F38" s="25"/>
    </row>
    <row r="39" spans="1:14">
      <c r="B39" s="35" t="s">
        <v>45</v>
      </c>
      <c r="F39" s="25"/>
    </row>
    <row r="40" spans="1:14">
      <c r="B40" s="36" t="s">
        <v>46</v>
      </c>
    </row>
    <row r="42" spans="1:14">
      <c r="F42" s="25"/>
    </row>
  </sheetData>
  <mergeCells count="14">
    <mergeCell ref="O3:P3"/>
    <mergeCell ref="I4:J4"/>
    <mergeCell ref="K4:L4"/>
    <mergeCell ref="M4:N4"/>
    <mergeCell ref="O4:O5"/>
    <mergeCell ref="P4:P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5" r:id="rId1"/>
  </hyperlinks>
  <pageMargins left="0.47244094488188981" right="0" top="0" bottom="0" header="0.31496062992125984" footer="0.31496062992125984"/>
  <pageSetup paperSize="9" scale="73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topLeftCell="C19" zoomScaleNormal="100" zoomScaleSheetLayoutView="100" workbookViewId="0">
      <selection activeCell="I47" sqref="I47"/>
    </sheetView>
  </sheetViews>
  <sheetFormatPr defaultRowHeight="1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6" width="13.5703125" customWidth="1"/>
    <col min="17" max="17" width="14.85546875" style="29" customWidth="1"/>
    <col min="18" max="18" width="15" style="29" customWidth="1"/>
  </cols>
  <sheetData>
    <row r="1" spans="1:18" ht="30.7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44"/>
      <c r="P1" s="44"/>
    </row>
    <row r="2" spans="1:18">
      <c r="O2" s="1"/>
      <c r="P2" s="1" t="s">
        <v>1</v>
      </c>
    </row>
    <row r="3" spans="1:18" ht="51" customHeight="1">
      <c r="A3" s="51" t="s">
        <v>2</v>
      </c>
      <c r="B3" s="51" t="s">
        <v>3</v>
      </c>
      <c r="C3" s="57" t="s">
        <v>4</v>
      </c>
      <c r="D3" s="58"/>
      <c r="E3" s="57" t="s">
        <v>5</v>
      </c>
      <c r="F3" s="58"/>
      <c r="G3" s="57" t="s">
        <v>6</v>
      </c>
      <c r="H3" s="58"/>
      <c r="I3" s="49" t="s">
        <v>7</v>
      </c>
      <c r="J3" s="61"/>
      <c r="K3" s="61"/>
      <c r="L3" s="50"/>
      <c r="M3" s="51" t="s">
        <v>8</v>
      </c>
      <c r="N3" s="51"/>
      <c r="O3" s="51" t="s">
        <v>53</v>
      </c>
      <c r="P3" s="51"/>
      <c r="Q3" s="67"/>
      <c r="R3" s="67"/>
    </row>
    <row r="4" spans="1:18" ht="62.25" customHeight="1">
      <c r="A4" s="51"/>
      <c r="B4" s="51"/>
      <c r="C4" s="59"/>
      <c r="D4" s="60"/>
      <c r="E4" s="59"/>
      <c r="F4" s="60"/>
      <c r="G4" s="59"/>
      <c r="H4" s="60"/>
      <c r="I4" s="49" t="s">
        <v>10</v>
      </c>
      <c r="J4" s="50"/>
      <c r="K4" s="49" t="s">
        <v>11</v>
      </c>
      <c r="L4" s="50"/>
      <c r="M4" s="51" t="s">
        <v>10</v>
      </c>
      <c r="N4" s="51"/>
      <c r="O4" s="51" t="s">
        <v>10</v>
      </c>
      <c r="P4" s="51"/>
      <c r="Q4" s="68"/>
      <c r="R4" s="69"/>
    </row>
    <row r="5" spans="1:18" s="4" customFormat="1" ht="15" customHeight="1">
      <c r="A5" s="51"/>
      <c r="B5" s="51"/>
      <c r="C5" s="43" t="s">
        <v>47</v>
      </c>
      <c r="D5" s="3">
        <v>43586</v>
      </c>
      <c r="E5" s="43" t="str">
        <f>C5</f>
        <v xml:space="preserve"> 01.01.2019</v>
      </c>
      <c r="F5" s="3">
        <f>D5</f>
        <v>43586</v>
      </c>
      <c r="G5" s="43" t="str">
        <f>C5</f>
        <v xml:space="preserve"> 01.01.2019</v>
      </c>
      <c r="H5" s="3">
        <f>D5</f>
        <v>43586</v>
      </c>
      <c r="I5" s="3" t="str">
        <f>C5</f>
        <v xml:space="preserve"> 01.01.2019</v>
      </c>
      <c r="J5" s="3">
        <f>D5</f>
        <v>43586</v>
      </c>
      <c r="K5" s="3" t="str">
        <f>C5</f>
        <v xml:space="preserve"> 01.01.2019</v>
      </c>
      <c r="L5" s="3">
        <f>D5</f>
        <v>43586</v>
      </c>
      <c r="M5" s="43" t="str">
        <f>C5</f>
        <v xml:space="preserve"> 01.01.2019</v>
      </c>
      <c r="N5" s="3">
        <f>D5</f>
        <v>43586</v>
      </c>
      <c r="O5" s="45" t="str">
        <f>E5</f>
        <v xml:space="preserve"> 01.01.2019</v>
      </c>
      <c r="P5" s="62">
        <f>F5</f>
        <v>43586</v>
      </c>
      <c r="Q5" s="68"/>
      <c r="R5" s="68"/>
    </row>
    <row r="6" spans="1:18" ht="15.75" customHeight="1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5">
        <v>9</v>
      </c>
      <c r="J6" s="5">
        <v>10</v>
      </c>
      <c r="K6" s="5">
        <v>11</v>
      </c>
      <c r="L6" s="43">
        <v>12</v>
      </c>
      <c r="M6" s="43">
        <v>13</v>
      </c>
      <c r="N6" s="43">
        <v>14</v>
      </c>
      <c r="O6" s="45">
        <v>13</v>
      </c>
      <c r="P6" s="46">
        <v>14</v>
      </c>
      <c r="Q6" s="22"/>
      <c r="R6" s="22"/>
    </row>
    <row r="7" spans="1:18" ht="15.75">
      <c r="A7" s="7">
        <v>1</v>
      </c>
      <c r="B7" s="8" t="s">
        <v>13</v>
      </c>
      <c r="C7" s="9" t="s">
        <v>14</v>
      </c>
      <c r="D7" s="9" t="s">
        <v>14</v>
      </c>
      <c r="E7" s="9">
        <f>E8+E9</f>
        <v>2980.7995499999997</v>
      </c>
      <c r="F7" s="9">
        <f>F8+F9</f>
        <v>3894.7999999999997</v>
      </c>
      <c r="G7" s="9" t="s">
        <v>14</v>
      </c>
      <c r="H7" s="9" t="s">
        <v>14</v>
      </c>
      <c r="I7" s="10">
        <v>22118.6</v>
      </c>
      <c r="J7" s="10">
        <v>20920</v>
      </c>
      <c r="K7" s="9" t="s">
        <v>14</v>
      </c>
      <c r="L7" s="9" t="s">
        <v>14</v>
      </c>
      <c r="M7" s="10">
        <v>2685.86</v>
      </c>
      <c r="N7" s="10">
        <f>'[1]01.05.2018'!N7</f>
        <v>2685.86</v>
      </c>
      <c r="O7" s="10">
        <v>6846.2</v>
      </c>
      <c r="P7" s="63">
        <v>6436.1</v>
      </c>
      <c r="Q7" s="70"/>
      <c r="R7" s="70"/>
    </row>
    <row r="8" spans="1:18" ht="17.25" customHeight="1">
      <c r="A8" s="12" t="s">
        <v>15</v>
      </c>
      <c r="B8" s="13" t="s">
        <v>16</v>
      </c>
      <c r="C8" s="9" t="s">
        <v>14</v>
      </c>
      <c r="D8" s="9" t="s">
        <v>14</v>
      </c>
      <c r="E8" s="10">
        <f>2930441.27/1000</f>
        <v>2930.4412699999998</v>
      </c>
      <c r="F8" s="10">
        <v>3826.1</v>
      </c>
      <c r="G8" s="9" t="s">
        <v>14</v>
      </c>
      <c r="H8" s="9" t="s">
        <v>14</v>
      </c>
      <c r="I8" s="9" t="s">
        <v>14</v>
      </c>
      <c r="J8" s="9" t="s">
        <v>14</v>
      </c>
      <c r="K8" s="9" t="s">
        <v>14</v>
      </c>
      <c r="L8" s="9" t="s">
        <v>14</v>
      </c>
      <c r="M8" s="9" t="s">
        <v>14</v>
      </c>
      <c r="N8" s="9" t="s">
        <v>14</v>
      </c>
      <c r="O8" s="9" t="s">
        <v>14</v>
      </c>
      <c r="P8" s="64" t="s">
        <v>14</v>
      </c>
      <c r="Q8" s="70"/>
      <c r="R8" s="71"/>
    </row>
    <row r="9" spans="1:18" ht="15.75">
      <c r="A9" s="12" t="s">
        <v>17</v>
      </c>
      <c r="B9" s="14" t="s">
        <v>18</v>
      </c>
      <c r="C9" s="9" t="s">
        <v>14</v>
      </c>
      <c r="D9" s="9" t="s">
        <v>14</v>
      </c>
      <c r="E9" s="10">
        <f>50358.28/1000</f>
        <v>50.358280000000001</v>
      </c>
      <c r="F9" s="10">
        <v>68.7</v>
      </c>
      <c r="G9" s="9" t="s">
        <v>14</v>
      </c>
      <c r="H9" s="9" t="s">
        <v>14</v>
      </c>
      <c r="I9" s="9" t="s">
        <v>14</v>
      </c>
      <c r="J9" s="9" t="s">
        <v>14</v>
      </c>
      <c r="K9" s="9" t="s">
        <v>14</v>
      </c>
      <c r="L9" s="9" t="s">
        <v>14</v>
      </c>
      <c r="M9" s="9" t="s">
        <v>14</v>
      </c>
      <c r="N9" s="9" t="s">
        <v>14</v>
      </c>
      <c r="O9" s="9" t="s">
        <v>14</v>
      </c>
      <c r="P9" s="64" t="s">
        <v>14</v>
      </c>
      <c r="Q9" s="70"/>
      <c r="R9" s="71"/>
    </row>
    <row r="10" spans="1:18" ht="15.75">
      <c r="A10" s="12">
        <v>2</v>
      </c>
      <c r="B10" s="15" t="s">
        <v>19</v>
      </c>
      <c r="C10" s="9">
        <f>[2]Свод!$D$7</f>
        <v>7902</v>
      </c>
      <c r="D10" s="9">
        <f>[6]Свод!$H$7</f>
        <v>7390.0670000000009</v>
      </c>
      <c r="E10" s="9">
        <v>16079</v>
      </c>
      <c r="F10" s="9">
        <v>16245</v>
      </c>
      <c r="G10" s="9" t="s">
        <v>20</v>
      </c>
      <c r="H10" s="9" t="s">
        <v>20</v>
      </c>
      <c r="I10" s="9" t="s">
        <v>14</v>
      </c>
      <c r="J10" s="9" t="s">
        <v>14</v>
      </c>
      <c r="K10" s="10">
        <v>8.16</v>
      </c>
      <c r="L10" s="10">
        <v>43.5</v>
      </c>
      <c r="M10" s="9" t="s">
        <v>14</v>
      </c>
      <c r="N10" s="9" t="s">
        <v>14</v>
      </c>
      <c r="O10" s="9" t="s">
        <v>14</v>
      </c>
      <c r="P10" s="64" t="s">
        <v>14</v>
      </c>
      <c r="Q10" s="70"/>
      <c r="R10" s="70"/>
    </row>
    <row r="11" spans="1:18" ht="15.75">
      <c r="A11" s="12">
        <f>A10+1</f>
        <v>3</v>
      </c>
      <c r="B11" s="15" t="s">
        <v>21</v>
      </c>
      <c r="C11" s="9">
        <f>[2]Свод!$D$8</f>
        <v>805.29999999999836</v>
      </c>
      <c r="D11" s="9">
        <f>[6]Свод!$H$8</f>
        <v>912.29999999999859</v>
      </c>
      <c r="E11" s="9">
        <v>92</v>
      </c>
      <c r="F11" s="9">
        <v>112</v>
      </c>
      <c r="G11" s="9" t="s">
        <v>20</v>
      </c>
      <c r="H11" s="9" t="s">
        <v>20</v>
      </c>
      <c r="I11" s="9" t="s">
        <v>14</v>
      </c>
      <c r="J11" s="9" t="s">
        <v>14</v>
      </c>
      <c r="K11" s="10">
        <v>0</v>
      </c>
      <c r="L11" s="10">
        <v>0</v>
      </c>
      <c r="M11" s="9" t="s">
        <v>14</v>
      </c>
      <c r="N11" s="9" t="s">
        <v>14</v>
      </c>
      <c r="O11" s="9" t="s">
        <v>14</v>
      </c>
      <c r="P11" s="64" t="s">
        <v>14</v>
      </c>
      <c r="Q11" s="70"/>
      <c r="R11" s="70"/>
    </row>
    <row r="12" spans="1:18" ht="18" customHeight="1">
      <c r="A12" s="12">
        <f t="shared" ref="A12:A27" si="0">A11+1</f>
        <v>4</v>
      </c>
      <c r="B12" s="15" t="s">
        <v>22</v>
      </c>
      <c r="C12" s="9">
        <f>[2]Свод!$D$9</f>
        <v>25904.399999999987</v>
      </c>
      <c r="D12" s="9">
        <f>[6]Свод!$H$9</f>
        <v>25492.299999999988</v>
      </c>
      <c r="E12" s="9">
        <v>27602</v>
      </c>
      <c r="F12" s="9">
        <v>28869</v>
      </c>
      <c r="G12" s="9" t="s">
        <v>20</v>
      </c>
      <c r="H12" s="9" t="s">
        <v>20</v>
      </c>
      <c r="I12" s="9" t="s">
        <v>14</v>
      </c>
      <c r="J12" s="9" t="s">
        <v>14</v>
      </c>
      <c r="K12" s="10">
        <v>21.65</v>
      </c>
      <c r="L12" s="10">
        <v>19.25</v>
      </c>
      <c r="M12" s="9" t="s">
        <v>14</v>
      </c>
      <c r="N12" s="9" t="s">
        <v>14</v>
      </c>
      <c r="O12" s="9" t="s">
        <v>14</v>
      </c>
      <c r="P12" s="64" t="s">
        <v>14</v>
      </c>
      <c r="Q12" s="70"/>
      <c r="R12" s="70"/>
    </row>
    <row r="13" spans="1:18" ht="31.5">
      <c r="A13" s="12">
        <f t="shared" si="0"/>
        <v>5</v>
      </c>
      <c r="B13" s="15" t="s">
        <v>23</v>
      </c>
      <c r="C13" s="9">
        <f>[2]Свод!$D$10</f>
        <v>12780.999999999998</v>
      </c>
      <c r="D13" s="9">
        <f>[6]Свод!$H$10</f>
        <v>8873.5999999999985</v>
      </c>
      <c r="E13" s="9">
        <v>7210</v>
      </c>
      <c r="F13" s="9">
        <v>5621</v>
      </c>
      <c r="G13" s="9" t="s">
        <v>20</v>
      </c>
      <c r="H13" s="9" t="s">
        <v>20</v>
      </c>
      <c r="I13" s="9" t="s">
        <v>14</v>
      </c>
      <c r="J13" s="9" t="s">
        <v>14</v>
      </c>
      <c r="K13" s="10">
        <v>1.2</v>
      </c>
      <c r="L13" s="10">
        <v>0</v>
      </c>
      <c r="M13" s="9" t="s">
        <v>14</v>
      </c>
      <c r="N13" s="9" t="s">
        <v>14</v>
      </c>
      <c r="O13" s="9" t="s">
        <v>14</v>
      </c>
      <c r="P13" s="64" t="s">
        <v>14</v>
      </c>
      <c r="Q13" s="70"/>
      <c r="R13" s="70"/>
    </row>
    <row r="14" spans="1:18" ht="15.75">
      <c r="A14" s="12">
        <f t="shared" si="0"/>
        <v>6</v>
      </c>
      <c r="B14" s="15" t="s">
        <v>24</v>
      </c>
      <c r="C14" s="9">
        <f>[2]Свод!$D$11</f>
        <v>30852.269999999982</v>
      </c>
      <c r="D14" s="9">
        <f>[6]Свод!$H$11</f>
        <v>30846.32999999998</v>
      </c>
      <c r="E14" s="9">
        <v>48647</v>
      </c>
      <c r="F14" s="9">
        <v>50014</v>
      </c>
      <c r="G14" s="9" t="s">
        <v>25</v>
      </c>
      <c r="H14" s="9" t="s">
        <v>25</v>
      </c>
      <c r="I14" s="9" t="s">
        <v>14</v>
      </c>
      <c r="J14" s="9" t="s">
        <v>14</v>
      </c>
      <c r="K14" s="10">
        <v>139.13</v>
      </c>
      <c r="L14" s="10">
        <v>177.47</v>
      </c>
      <c r="M14" s="9" t="s">
        <v>14</v>
      </c>
      <c r="N14" s="9" t="s">
        <v>14</v>
      </c>
      <c r="O14" s="9" t="s">
        <v>14</v>
      </c>
      <c r="P14" s="64" t="s">
        <v>14</v>
      </c>
      <c r="Q14" s="70"/>
      <c r="R14" s="70"/>
    </row>
    <row r="15" spans="1:18" ht="15.75">
      <c r="A15" s="12">
        <f t="shared" si="0"/>
        <v>7</v>
      </c>
      <c r="B15" s="15" t="s">
        <v>26</v>
      </c>
      <c r="C15" s="9">
        <f>[2]Свод!$D$19</f>
        <v>0</v>
      </c>
      <c r="D15" s="9">
        <f>[2]Свод!$H$19</f>
        <v>0</v>
      </c>
      <c r="E15" s="9">
        <v>444</v>
      </c>
      <c r="F15" s="10">
        <v>0</v>
      </c>
      <c r="G15" s="9" t="s">
        <v>20</v>
      </c>
      <c r="H15" s="9" t="s">
        <v>20</v>
      </c>
      <c r="I15" s="9" t="s">
        <v>14</v>
      </c>
      <c r="J15" s="9" t="s">
        <v>14</v>
      </c>
      <c r="K15" s="10" t="s">
        <v>20</v>
      </c>
      <c r="L15" s="10" t="s">
        <v>20</v>
      </c>
      <c r="M15" s="9" t="s">
        <v>14</v>
      </c>
      <c r="N15" s="9" t="s">
        <v>14</v>
      </c>
      <c r="O15" s="9" t="s">
        <v>14</v>
      </c>
      <c r="P15" s="64" t="s">
        <v>14</v>
      </c>
      <c r="Q15" s="70"/>
      <c r="R15" s="70"/>
    </row>
    <row r="16" spans="1:18" ht="17.25" customHeight="1">
      <c r="A16" s="12">
        <f t="shared" si="0"/>
        <v>8</v>
      </c>
      <c r="B16" s="16" t="s">
        <v>27</v>
      </c>
      <c r="C16" s="9">
        <f>[2]Свод!$D$13</f>
        <v>2252</v>
      </c>
      <c r="D16" s="9">
        <f>[6]Свод!$H$13</f>
        <v>2252</v>
      </c>
      <c r="E16" s="9" t="s">
        <v>28</v>
      </c>
      <c r="F16" s="9" t="s">
        <v>28</v>
      </c>
      <c r="G16" s="9" t="s">
        <v>29</v>
      </c>
      <c r="H16" s="9" t="s">
        <v>25</v>
      </c>
      <c r="I16" s="9" t="s">
        <v>14</v>
      </c>
      <c r="J16" s="9" t="s">
        <v>14</v>
      </c>
      <c r="K16" s="10" t="s">
        <v>25</v>
      </c>
      <c r="L16" s="10" t="s">
        <v>25</v>
      </c>
      <c r="M16" s="9" t="s">
        <v>14</v>
      </c>
      <c r="N16" s="9" t="s">
        <v>14</v>
      </c>
      <c r="O16" s="9" t="s">
        <v>14</v>
      </c>
      <c r="P16" s="64" t="s">
        <v>14</v>
      </c>
      <c r="Q16" s="70"/>
      <c r="R16" s="70"/>
    </row>
    <row r="17" spans="1:18" ht="15.75">
      <c r="A17" s="12">
        <f t="shared" si="0"/>
        <v>9</v>
      </c>
      <c r="B17" s="15" t="s">
        <v>30</v>
      </c>
      <c r="C17" s="9">
        <f>[2]Свод!$D$14</f>
        <v>60814.039999999986</v>
      </c>
      <c r="D17" s="9">
        <f>[6]Свод!$H$14</f>
        <v>62411.76999999999</v>
      </c>
      <c r="E17" s="9">
        <v>50283</v>
      </c>
      <c r="F17" s="9">
        <v>50296</v>
      </c>
      <c r="G17" s="9" t="s">
        <v>25</v>
      </c>
      <c r="H17" s="9" t="s">
        <v>25</v>
      </c>
      <c r="I17" s="9" t="s">
        <v>14</v>
      </c>
      <c r="J17" s="9" t="s">
        <v>14</v>
      </c>
      <c r="K17" s="10">
        <v>0</v>
      </c>
      <c r="L17" s="10">
        <v>21.58</v>
      </c>
      <c r="M17" s="9" t="s">
        <v>14</v>
      </c>
      <c r="N17" s="9" t="s">
        <v>14</v>
      </c>
      <c r="O17" s="9" t="s">
        <v>14</v>
      </c>
      <c r="P17" s="64" t="s">
        <v>14</v>
      </c>
      <c r="Q17" s="70"/>
      <c r="R17" s="70"/>
    </row>
    <row r="18" spans="1:18" ht="15.75">
      <c r="A18" s="12">
        <f t="shared" si="0"/>
        <v>10</v>
      </c>
      <c r="B18" s="15" t="s">
        <v>32</v>
      </c>
      <c r="C18" s="9">
        <f>[2]Свод!$D$15</f>
        <v>18529.73</v>
      </c>
      <c r="D18" s="9">
        <f>[6]Свод!$H$15</f>
        <v>18781.932000000001</v>
      </c>
      <c r="E18" s="9">
        <v>9034</v>
      </c>
      <c r="F18" s="9">
        <v>8878</v>
      </c>
      <c r="G18" s="9" t="str">
        <f>'[3]01.01.2016'!H19</f>
        <v>-</v>
      </c>
      <c r="H18" s="9" t="s">
        <v>20</v>
      </c>
      <c r="I18" s="9" t="s">
        <v>14</v>
      </c>
      <c r="J18" s="9" t="s">
        <v>14</v>
      </c>
      <c r="K18" s="10">
        <v>0</v>
      </c>
      <c r="L18" s="10">
        <v>0</v>
      </c>
      <c r="M18" s="9" t="s">
        <v>14</v>
      </c>
      <c r="N18" s="9" t="s">
        <v>14</v>
      </c>
      <c r="O18" s="9" t="s">
        <v>14</v>
      </c>
      <c r="P18" s="64" t="s">
        <v>14</v>
      </c>
      <c r="Q18" s="70"/>
      <c r="R18" s="70"/>
    </row>
    <row r="19" spans="1:18" ht="15.75">
      <c r="A19" s="12">
        <f t="shared" si="0"/>
        <v>11</v>
      </c>
      <c r="B19" s="15" t="s">
        <v>33</v>
      </c>
      <c r="C19" s="9">
        <f>[2]Свод!$D$16</f>
        <v>8184.8000000000011</v>
      </c>
      <c r="D19" s="9">
        <f>[6]Свод!$H$16</f>
        <v>8526.6000000000022</v>
      </c>
      <c r="E19" s="9">
        <v>5042</v>
      </c>
      <c r="F19" s="9">
        <v>4959</v>
      </c>
      <c r="G19" s="9" t="s">
        <v>25</v>
      </c>
      <c r="H19" s="9" t="s">
        <v>25</v>
      </c>
      <c r="I19" s="9" t="s">
        <v>14</v>
      </c>
      <c r="J19" s="9" t="s">
        <v>14</v>
      </c>
      <c r="K19" s="10">
        <v>0</v>
      </c>
      <c r="L19" s="10">
        <v>0</v>
      </c>
      <c r="M19" s="9" t="s">
        <v>14</v>
      </c>
      <c r="N19" s="9" t="s">
        <v>14</v>
      </c>
      <c r="O19" s="9" t="s">
        <v>14</v>
      </c>
      <c r="P19" s="64" t="s">
        <v>14</v>
      </c>
      <c r="Q19" s="70"/>
      <c r="R19" s="70"/>
    </row>
    <row r="20" spans="1:18" ht="15.75">
      <c r="A20" s="12">
        <f t="shared" si="0"/>
        <v>12</v>
      </c>
      <c r="B20" s="15" t="s">
        <v>34</v>
      </c>
      <c r="C20" s="9">
        <f>[2]Свод!$D$12</f>
        <v>3977.66</v>
      </c>
      <c r="D20" s="9">
        <f>[6]Свод!$H$12</f>
        <v>3804.7599999999998</v>
      </c>
      <c r="E20" s="9">
        <v>1255</v>
      </c>
      <c r="F20" s="9">
        <v>419</v>
      </c>
      <c r="G20" s="9" t="s">
        <v>25</v>
      </c>
      <c r="H20" s="9" t="s">
        <v>25</v>
      </c>
      <c r="I20" s="9" t="s">
        <v>14</v>
      </c>
      <c r="J20" s="9" t="s">
        <v>14</v>
      </c>
      <c r="K20" s="10">
        <v>0</v>
      </c>
      <c r="L20" s="10">
        <v>0</v>
      </c>
      <c r="M20" s="9" t="s">
        <v>14</v>
      </c>
      <c r="N20" s="9" t="s">
        <v>14</v>
      </c>
      <c r="O20" s="9" t="s">
        <v>14</v>
      </c>
      <c r="P20" s="64" t="s">
        <v>14</v>
      </c>
      <c r="Q20" s="70"/>
      <c r="R20" s="70"/>
    </row>
    <row r="21" spans="1:18" ht="15.75">
      <c r="A21" s="12">
        <f t="shared" si="0"/>
        <v>13</v>
      </c>
      <c r="B21" s="15" t="s">
        <v>35</v>
      </c>
      <c r="C21" s="9">
        <f>[2]Свод!$D$17</f>
        <v>7984.4800000000014</v>
      </c>
      <c r="D21" s="9">
        <f>[6]Свод!$H$17</f>
        <v>8363.35</v>
      </c>
      <c r="E21" s="9">
        <v>2684</v>
      </c>
      <c r="F21" s="9">
        <v>2841</v>
      </c>
      <c r="G21" s="9" t="s">
        <v>20</v>
      </c>
      <c r="H21" s="9" t="s">
        <v>20</v>
      </c>
      <c r="I21" s="9" t="s">
        <v>14</v>
      </c>
      <c r="J21" s="9" t="s">
        <v>14</v>
      </c>
      <c r="K21" s="10">
        <v>0</v>
      </c>
      <c r="L21" s="10">
        <v>0</v>
      </c>
      <c r="M21" s="9" t="s">
        <v>14</v>
      </c>
      <c r="N21" s="9" t="s">
        <v>14</v>
      </c>
      <c r="O21" s="9" t="s">
        <v>14</v>
      </c>
      <c r="P21" s="64" t="s">
        <v>14</v>
      </c>
      <c r="Q21" s="70"/>
      <c r="R21" s="70"/>
    </row>
    <row r="22" spans="1:18" ht="15.75">
      <c r="A22" s="12">
        <v>14</v>
      </c>
      <c r="B22" s="15" t="s">
        <v>50</v>
      </c>
      <c r="C22" s="9" t="str">
        <f>[2]Свод!$C$18</f>
        <v>-</v>
      </c>
      <c r="D22" s="9">
        <f>[6]Свод!$H$18</f>
        <v>101.62</v>
      </c>
      <c r="E22" s="9" t="s">
        <v>20</v>
      </c>
      <c r="F22" s="9">
        <v>31</v>
      </c>
      <c r="G22" s="9" t="s">
        <v>20</v>
      </c>
      <c r="H22" s="9" t="s">
        <v>20</v>
      </c>
      <c r="I22" s="9" t="s">
        <v>14</v>
      </c>
      <c r="J22" s="9" t="s">
        <v>14</v>
      </c>
      <c r="K22" s="10">
        <v>0</v>
      </c>
      <c r="L22" s="10">
        <v>0</v>
      </c>
      <c r="M22" s="9" t="s">
        <v>14</v>
      </c>
      <c r="N22" s="9" t="s">
        <v>14</v>
      </c>
      <c r="O22" s="9" t="s">
        <v>14</v>
      </c>
      <c r="P22" s="64" t="s">
        <v>14</v>
      </c>
      <c r="Q22" s="70"/>
      <c r="R22" s="70"/>
    </row>
    <row r="23" spans="1:18" ht="15.75">
      <c r="A23" s="12">
        <f>A22+1</f>
        <v>15</v>
      </c>
      <c r="B23" s="17" t="s">
        <v>36</v>
      </c>
      <c r="C23" s="18">
        <f>'[4]01.01.2018'!$D$23</f>
        <v>38062.04</v>
      </c>
      <c r="D23" s="18">
        <f>C23</f>
        <v>38062.04</v>
      </c>
      <c r="E23" s="18">
        <v>188372</v>
      </c>
      <c r="F23" s="18">
        <v>188372</v>
      </c>
      <c r="G23" s="18">
        <f>'[4]01.01.2018'!$H$23</f>
        <v>3575.81</v>
      </c>
      <c r="H23" s="18">
        <f>G23</f>
        <v>3575.81</v>
      </c>
      <c r="I23" s="18" t="s">
        <v>14</v>
      </c>
      <c r="J23" s="18" t="s">
        <v>14</v>
      </c>
      <c r="K23" s="19">
        <v>0</v>
      </c>
      <c r="L23" s="19">
        <v>0</v>
      </c>
      <c r="M23" s="18" t="s">
        <v>14</v>
      </c>
      <c r="N23" s="18" t="s">
        <v>14</v>
      </c>
      <c r="O23" s="18" t="s">
        <v>14</v>
      </c>
      <c r="P23" s="65" t="s">
        <v>14</v>
      </c>
      <c r="Q23" s="70"/>
      <c r="R23" s="70"/>
    </row>
    <row r="24" spans="1:18" ht="15.75">
      <c r="A24" s="12">
        <f t="shared" si="0"/>
        <v>16</v>
      </c>
      <c r="B24" s="17" t="s">
        <v>37</v>
      </c>
      <c r="C24" s="18">
        <f>'[4]01.01.2018'!$D$24</f>
        <v>18048.2</v>
      </c>
      <c r="D24" s="18">
        <f>C24</f>
        <v>18048.2</v>
      </c>
      <c r="E24" s="18">
        <f>'[5] форма 4 РСО Д  '!$E$71</f>
        <v>38328</v>
      </c>
      <c r="F24" s="18">
        <f>'[5] форма 4 РСО Д  '!$E$71</f>
        <v>38328</v>
      </c>
      <c r="G24" s="18">
        <f>'[4]01.01.2018'!$H$24</f>
        <v>909.11</v>
      </c>
      <c r="H24" s="18">
        <f>G24</f>
        <v>909.11</v>
      </c>
      <c r="I24" s="18" t="s">
        <v>14</v>
      </c>
      <c r="J24" s="18" t="s">
        <v>14</v>
      </c>
      <c r="K24" s="19">
        <v>0</v>
      </c>
      <c r="L24" s="19">
        <v>0</v>
      </c>
      <c r="M24" s="18" t="s">
        <v>14</v>
      </c>
      <c r="N24" s="18" t="s">
        <v>14</v>
      </c>
      <c r="O24" s="18" t="s">
        <v>14</v>
      </c>
      <c r="P24" s="65" t="s">
        <v>14</v>
      </c>
      <c r="Q24" s="70"/>
      <c r="R24" s="70"/>
    </row>
    <row r="25" spans="1:18" ht="15.75">
      <c r="A25" s="12">
        <f t="shared" si="0"/>
        <v>17</v>
      </c>
      <c r="B25" s="17" t="s">
        <v>38</v>
      </c>
      <c r="C25" s="18">
        <f>'[4]01.01.2018'!$D$25</f>
        <v>4156.6099999999997</v>
      </c>
      <c r="D25" s="19">
        <f>C25</f>
        <v>4156.6099999999997</v>
      </c>
      <c r="E25" s="18" t="str">
        <f>'[3]01.01.2016'!F24</f>
        <v>-</v>
      </c>
      <c r="F25" s="18" t="s">
        <v>20</v>
      </c>
      <c r="G25" s="18" t="str">
        <f>'[3]01.01.2016'!H24</f>
        <v>-</v>
      </c>
      <c r="H25" s="18" t="s">
        <v>20</v>
      </c>
      <c r="I25" s="18" t="s">
        <v>14</v>
      </c>
      <c r="J25" s="18" t="s">
        <v>14</v>
      </c>
      <c r="K25" s="18" t="str">
        <f>'[3]01.01.2016'!L24</f>
        <v>-</v>
      </c>
      <c r="L25" s="18" t="s">
        <v>20</v>
      </c>
      <c r="M25" s="18" t="s">
        <v>20</v>
      </c>
      <c r="N25" s="18" t="s">
        <v>20</v>
      </c>
      <c r="O25" s="18" t="s">
        <v>20</v>
      </c>
      <c r="P25" s="65" t="s">
        <v>20</v>
      </c>
      <c r="Q25" s="70"/>
      <c r="R25" s="22"/>
    </row>
    <row r="26" spans="1:18" ht="15.75">
      <c r="A26" s="12">
        <f t="shared" si="0"/>
        <v>18</v>
      </c>
      <c r="B26" s="17" t="s">
        <v>31</v>
      </c>
      <c r="C26" s="18">
        <f>[2]Свод!$D$25</f>
        <v>20182.280000000002</v>
      </c>
      <c r="D26" s="19">
        <v>20182.28</v>
      </c>
      <c r="E26" s="18">
        <v>46797</v>
      </c>
      <c r="F26" s="18">
        <v>46797</v>
      </c>
      <c r="G26" s="18" t="str">
        <f>'[3]01.01.2016'!H18</f>
        <v>-</v>
      </c>
      <c r="H26" s="18" t="s">
        <v>20</v>
      </c>
      <c r="I26" s="18" t="s">
        <v>14</v>
      </c>
      <c r="J26" s="18" t="s">
        <v>14</v>
      </c>
      <c r="K26" s="19">
        <v>36.72</v>
      </c>
      <c r="L26" s="19">
        <v>36.72</v>
      </c>
      <c r="M26" s="18" t="s">
        <v>14</v>
      </c>
      <c r="N26" s="18" t="s">
        <v>14</v>
      </c>
      <c r="O26" s="18" t="s">
        <v>14</v>
      </c>
      <c r="P26" s="65" t="s">
        <v>14</v>
      </c>
      <c r="Q26" s="70"/>
      <c r="R26" s="70"/>
    </row>
    <row r="27" spans="1:18" ht="15.75">
      <c r="A27" s="12">
        <f t="shared" si="0"/>
        <v>19</v>
      </c>
      <c r="B27" s="20" t="s">
        <v>39</v>
      </c>
      <c r="C27" s="21">
        <f>SUM(C10:C26)</f>
        <v>260436.80999999997</v>
      </c>
      <c r="D27" s="21">
        <f>SUM(D10:D26)</f>
        <v>258205.75899999999</v>
      </c>
      <c r="E27" s="21">
        <f>E7+E10+E11+E12+E13+E14+E15+E17+E26+E18+E19+E20+E23+E24+E21</f>
        <v>444849.79955</v>
      </c>
      <c r="F27" s="21">
        <f>F7+F10+F11+F12+F13+F14+F15+F17+F26+F18+F19+F20+F22+F23+F24+F21</f>
        <v>445676.79999999999</v>
      </c>
      <c r="G27" s="21">
        <f>SUM(G7:G26)</f>
        <v>4484.92</v>
      </c>
      <c r="H27" s="21">
        <f>SUM(H7:H26)</f>
        <v>4484.92</v>
      </c>
      <c r="I27" s="21">
        <f>SUM(I7)</f>
        <v>22118.6</v>
      </c>
      <c r="J27" s="21">
        <f>SUM(J7)</f>
        <v>20920</v>
      </c>
      <c r="K27" s="21">
        <f>SUM(K10:K26)</f>
        <v>206.85999999999999</v>
      </c>
      <c r="L27" s="21">
        <f>SUM(L10:L26)</f>
        <v>298.52</v>
      </c>
      <c r="M27" s="21">
        <f>SUM(M7:M25)</f>
        <v>2685.86</v>
      </c>
      <c r="N27" s="21">
        <f>SUM(N7:N25)</f>
        <v>2685.86</v>
      </c>
      <c r="O27" s="21">
        <f>SUM(O7:O25)</f>
        <v>6846.2</v>
      </c>
      <c r="P27" s="66">
        <f>SUM(P7:P25)</f>
        <v>6436.1</v>
      </c>
      <c r="Q27" s="70"/>
      <c r="R27" s="70"/>
    </row>
    <row r="28" spans="1:18" ht="15.75">
      <c r="A28" s="22"/>
      <c r="B28" s="23"/>
      <c r="C28" s="24"/>
      <c r="D28" s="24"/>
      <c r="E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31"/>
      <c r="R28" s="31"/>
    </row>
    <row r="29" spans="1:18" ht="15.7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31"/>
    </row>
    <row r="30" spans="1:18" ht="15.75">
      <c r="A30" s="22"/>
      <c r="B30" s="23" t="s">
        <v>40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>
      <c r="A31" s="22"/>
      <c r="B31" t="s">
        <v>51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4" customFormat="1" ht="15.75">
      <c r="A32" s="26"/>
      <c r="B32" t="s">
        <v>52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72"/>
      <c r="R32" s="72"/>
    </row>
    <row r="33" spans="1:18" s="4" customFormat="1" ht="15.75">
      <c r="A33" s="26"/>
      <c r="B33" s="27" t="s">
        <v>41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72"/>
      <c r="R33" s="72"/>
    </row>
    <row r="34" spans="1:18" s="4" customFormat="1" ht="15.75">
      <c r="A34" s="26"/>
      <c r="B3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72"/>
      <c r="R34" s="72"/>
    </row>
    <row r="35" spans="1:18" s="4" customFormat="1" ht="15.75">
      <c r="A35" s="26"/>
      <c r="B35" s="2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72"/>
      <c r="R35" s="72"/>
    </row>
    <row r="36" spans="1:18" s="4" customFormat="1" ht="15.75">
      <c r="A36" s="26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72"/>
      <c r="R36" s="72"/>
    </row>
    <row r="37" spans="1:18" s="29" customFormat="1">
      <c r="B37" s="30"/>
      <c r="C37" s="31"/>
      <c r="D37" s="31"/>
      <c r="E37" s="31"/>
      <c r="F37" s="31"/>
      <c r="G37" s="32"/>
      <c r="L37" s="33"/>
    </row>
    <row r="38" spans="1:18">
      <c r="B38" s="34"/>
      <c r="D38" s="25"/>
      <c r="F38" s="25"/>
    </row>
    <row r="39" spans="1:18">
      <c r="B39" s="35"/>
      <c r="F39" s="25"/>
    </row>
    <row r="40" spans="1:18">
      <c r="B40" s="36"/>
    </row>
    <row r="42" spans="1:18">
      <c r="F42" s="25"/>
    </row>
  </sheetData>
  <mergeCells count="16">
    <mergeCell ref="Q3:R3"/>
    <mergeCell ref="I4:J4"/>
    <mergeCell ref="K4:L4"/>
    <mergeCell ref="M4:N4"/>
    <mergeCell ref="Q4:Q5"/>
    <mergeCell ref="R4:R5"/>
    <mergeCell ref="O3:P3"/>
    <mergeCell ref="O4:P4"/>
    <mergeCell ref="A1:N1"/>
    <mergeCell ref="A3:A5"/>
    <mergeCell ref="B3:B5"/>
    <mergeCell ref="C3:D4"/>
    <mergeCell ref="E3:F4"/>
    <mergeCell ref="G3:H4"/>
    <mergeCell ref="I3:L3"/>
    <mergeCell ref="M3:N3"/>
  </mergeCells>
  <pageMargins left="0.47244094488188981" right="0" top="0" bottom="0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01.02.2019</vt:lpstr>
      <vt:lpstr>01.03.2019 </vt:lpstr>
      <vt:lpstr>01.04.2019</vt:lpstr>
      <vt:lpstr>01.05.2019</vt:lpstr>
      <vt:lpstr>'01.02.2019'!Область_печати</vt:lpstr>
      <vt:lpstr>'01.03.2019 '!Область_печати</vt:lpstr>
      <vt:lpstr>'01.04.2019'!Область_печати</vt:lpstr>
      <vt:lpstr>'01.05.2019'!Область_печати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Ekonom2</cp:lastModifiedBy>
  <cp:lastPrinted>2019-06-05T07:44:44Z</cp:lastPrinted>
  <dcterms:created xsi:type="dcterms:W3CDTF">2019-02-11T08:54:32Z</dcterms:created>
  <dcterms:modified xsi:type="dcterms:W3CDTF">2019-06-05T07:45:11Z</dcterms:modified>
</cp:coreProperties>
</file>